
<file path=[Content_Types].xml><?xml version="1.0" encoding="utf-8"?>
<Types xmlns="http://schemas.openxmlformats.org/package/2006/content-types">
  <Default Extension="rels" ContentType="application/vnd.openxmlformats-package.relationships+xml"/>
  <Default Extension="tiff" ContentType="image/tif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lberto_porto/Desktop/"/>
    </mc:Choice>
  </mc:AlternateContent>
  <xr:revisionPtr revIDLastSave="0" documentId="8_{304AE461-7B10-E343-902C-A8BA02D419A3}" xr6:coauthVersionLast="40" xr6:coauthVersionMax="40" xr10:uidLastSave="{00000000-0000-0000-0000-000000000000}"/>
  <bookViews>
    <workbookView xWindow="0" yWindow="460" windowWidth="25600" windowHeight="14180" xr2:uid="{AE1C450F-7813-D340-9670-83544ADD3274}"/>
  </bookViews>
  <sheets>
    <sheet name="Instruções" sheetId="9" r:id="rId1"/>
    <sheet name="Ano 1" sheetId="2" r:id="rId2"/>
    <sheet name="Projeção Ano 2" sheetId="5" r:id="rId3"/>
    <sheet name="Projeção Ano 3" sheetId="6" r:id="rId4"/>
    <sheet name="Projeção Ano 4" sheetId="7" r:id="rId5"/>
    <sheet name="Projeção Ano 5" sheetId="8" r:id="rId6"/>
  </sheets>
  <externalReferences>
    <externalReference r:id="rId7"/>
  </externalReferences>
  <definedNames>
    <definedName name="POS_LISTA">[1]AUX!$S$1</definedName>
    <definedName name="SERIE_LISTA">[1]AUX!$S:$S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3" i="2" l="1"/>
  <c r="I5" i="2" s="1"/>
  <c r="I4" i="2" l="1"/>
  <c r="I7" i="2" l="1"/>
  <c r="I6" i="2" s="1"/>
  <c r="C5" i="5"/>
  <c r="C7" i="2" l="1"/>
  <c r="I8" i="2" s="1"/>
  <c r="I10" i="2" l="1"/>
  <c r="F10" i="5" s="1"/>
  <c r="F10" i="7" s="1"/>
  <c r="I10" i="7" s="1"/>
  <c r="J10" i="7" s="1"/>
  <c r="K10" i="7" s="1"/>
  <c r="J6" i="2"/>
  <c r="K6" i="2" s="1"/>
  <c r="F8" i="5"/>
  <c r="I8" i="5" s="1"/>
  <c r="J8" i="5" s="1"/>
  <c r="K8" i="5" s="1"/>
  <c r="I9" i="2"/>
  <c r="F9" i="5" s="1"/>
  <c r="F9" i="8" s="1"/>
  <c r="I9" i="8" s="1"/>
  <c r="J9" i="8" s="1"/>
  <c r="K9" i="8" s="1"/>
  <c r="C32" i="6"/>
  <c r="C31" i="6"/>
  <c r="C30" i="6"/>
  <c r="C29" i="6"/>
  <c r="C28" i="6"/>
  <c r="C32" i="7"/>
  <c r="C31" i="7"/>
  <c r="C30" i="7"/>
  <c r="C29" i="7"/>
  <c r="C28" i="7"/>
  <c r="C32" i="8"/>
  <c r="C31" i="8"/>
  <c r="C30" i="8"/>
  <c r="C29" i="8"/>
  <c r="C28" i="8"/>
  <c r="C32" i="5"/>
  <c r="C31" i="5"/>
  <c r="C30" i="5"/>
  <c r="C29" i="5"/>
  <c r="C28" i="5"/>
  <c r="C3" i="5"/>
  <c r="C3" i="6" s="1"/>
  <c r="C4" i="5"/>
  <c r="C5" i="6"/>
  <c r="C6" i="5"/>
  <c r="C2" i="5"/>
  <c r="C2" i="6" s="1"/>
  <c r="J3" i="2"/>
  <c r="K3" i="2" s="1"/>
  <c r="J4" i="2"/>
  <c r="K4" i="2" s="1"/>
  <c r="J5" i="2"/>
  <c r="K5" i="2" s="1"/>
  <c r="J2" i="2"/>
  <c r="K2" i="2" s="1"/>
  <c r="D5" i="2"/>
  <c r="F8" i="7" l="1"/>
  <c r="I8" i="7" s="1"/>
  <c r="J8" i="7" s="1"/>
  <c r="K8" i="7" s="1"/>
  <c r="I10" i="5"/>
  <c r="J10" i="5" s="1"/>
  <c r="K10" i="5" s="1"/>
  <c r="F10" i="8"/>
  <c r="I10" i="8" s="1"/>
  <c r="J10" i="8" s="1"/>
  <c r="K10" i="8" s="1"/>
  <c r="F8" i="8"/>
  <c r="I8" i="8" s="1"/>
  <c r="J8" i="8" s="1"/>
  <c r="K8" i="8" s="1"/>
  <c r="I9" i="5"/>
  <c r="J9" i="5" s="1"/>
  <c r="K9" i="5" s="1"/>
  <c r="F10" i="6"/>
  <c r="I10" i="6" s="1"/>
  <c r="J10" i="6" s="1"/>
  <c r="K10" i="6" s="1"/>
  <c r="F8" i="6"/>
  <c r="I8" i="6" s="1"/>
  <c r="J8" i="6" s="1"/>
  <c r="K8" i="6" s="1"/>
  <c r="F9" i="6"/>
  <c r="I9" i="6" s="1"/>
  <c r="J9" i="6" s="1"/>
  <c r="K9" i="6" s="1"/>
  <c r="F9" i="7"/>
  <c r="I9" i="7" s="1"/>
  <c r="J9" i="7" s="1"/>
  <c r="K9" i="7" s="1"/>
  <c r="I6" i="6"/>
  <c r="I6" i="5"/>
  <c r="J6" i="5" s="1"/>
  <c r="K6" i="5" s="1"/>
  <c r="I3" i="5"/>
  <c r="J3" i="5" s="1"/>
  <c r="K3" i="5" s="1"/>
  <c r="I4" i="5"/>
  <c r="J4" i="5" s="1"/>
  <c r="K4" i="5" s="1"/>
  <c r="I5" i="5"/>
  <c r="J5" i="5" s="1"/>
  <c r="K5" i="5" s="1"/>
  <c r="I2" i="5"/>
  <c r="J2" i="5" s="1"/>
  <c r="K2" i="5" s="1"/>
  <c r="I3" i="8"/>
  <c r="I2" i="8"/>
  <c r="I5" i="8"/>
  <c r="I6" i="8"/>
  <c r="I4" i="8"/>
  <c r="I2" i="7"/>
  <c r="I3" i="7"/>
  <c r="I4" i="7"/>
  <c r="I5" i="7"/>
  <c r="I2" i="6"/>
  <c r="J2" i="6" s="1"/>
  <c r="K2" i="6" s="1"/>
  <c r="I4" i="6"/>
  <c r="I5" i="6"/>
  <c r="J5" i="6" s="1"/>
  <c r="K5" i="6" s="1"/>
  <c r="I3" i="6"/>
  <c r="J3" i="6" s="1"/>
  <c r="K3" i="6" s="1"/>
  <c r="K11" i="2"/>
  <c r="I6" i="7"/>
  <c r="G7" i="2"/>
  <c r="C7" i="5"/>
  <c r="G7" i="5" s="1"/>
  <c r="C6" i="6"/>
  <c r="C2" i="7"/>
  <c r="C3" i="7"/>
  <c r="C3" i="8" s="1"/>
  <c r="C5" i="7"/>
  <c r="C6" i="7"/>
  <c r="C6" i="8" s="1"/>
  <c r="C4" i="6"/>
  <c r="C7" i="6" s="1"/>
  <c r="G7" i="6" s="1"/>
  <c r="F7" i="2"/>
  <c r="D2" i="2"/>
  <c r="D4" i="2"/>
  <c r="K11" i="5" l="1"/>
  <c r="M9" i="8"/>
  <c r="M8" i="8"/>
  <c r="J6" i="8"/>
  <c r="K6" i="8" s="1"/>
  <c r="J6" i="6"/>
  <c r="K6" i="6" s="1"/>
  <c r="D4" i="5"/>
  <c r="D3" i="5"/>
  <c r="J3" i="8"/>
  <c r="K3" i="8" s="1"/>
  <c r="D5" i="5"/>
  <c r="F7" i="5"/>
  <c r="D2" i="5"/>
  <c r="D4" i="6"/>
  <c r="D3" i="6"/>
  <c r="F7" i="6"/>
  <c r="C5" i="8"/>
  <c r="J5" i="7"/>
  <c r="K5" i="7" s="1"/>
  <c r="J3" i="7"/>
  <c r="K3" i="7" s="1"/>
  <c r="D5" i="6"/>
  <c r="D2" i="6"/>
  <c r="J6" i="7"/>
  <c r="K6" i="7" s="1"/>
  <c r="C4" i="7"/>
  <c r="C7" i="7" s="1"/>
  <c r="D5" i="7" s="1"/>
  <c r="J4" i="6"/>
  <c r="K4" i="6" s="1"/>
  <c r="J2" i="7"/>
  <c r="K2" i="7" s="1"/>
  <c r="C2" i="8"/>
  <c r="D3" i="2"/>
  <c r="D7" i="2" s="1"/>
  <c r="M6" i="8" l="1"/>
  <c r="K11" i="6"/>
  <c r="M3" i="8"/>
  <c r="D7" i="5"/>
  <c r="M10" i="8"/>
  <c r="D7" i="6"/>
  <c r="D4" i="7"/>
  <c r="G7" i="7"/>
  <c r="J4" i="7"/>
  <c r="K4" i="7" s="1"/>
  <c r="K11" i="7" s="1"/>
  <c r="C4" i="8"/>
  <c r="C7" i="8" s="1"/>
  <c r="D5" i="8" s="1"/>
  <c r="F7" i="7"/>
  <c r="D3" i="7"/>
  <c r="J2" i="8"/>
  <c r="K2" i="8" s="1"/>
  <c r="D2" i="7"/>
  <c r="J5" i="8"/>
  <c r="K5" i="8" s="1"/>
  <c r="M5" i="8" s="1"/>
  <c r="M2" i="8" l="1"/>
  <c r="D7" i="7"/>
  <c r="F7" i="8"/>
  <c r="D3" i="8"/>
  <c r="D2" i="8"/>
  <c r="G7" i="8"/>
  <c r="J4" i="8"/>
  <c r="K4" i="8" s="1"/>
  <c r="M4" i="8" s="1"/>
  <c r="D4" i="8"/>
  <c r="K11" i="8" l="1"/>
  <c r="M11" i="8"/>
  <c r="D7" i="8"/>
  <c r="C20" i="5" l="1"/>
  <c r="C20" i="8"/>
  <c r="C20" i="6"/>
  <c r="C20" i="7"/>
  <c r="C21" i="5"/>
  <c r="C21" i="6"/>
  <c r="C21" i="7"/>
  <c r="C21" i="8"/>
  <c r="C22" i="6"/>
  <c r="C22" i="8"/>
  <c r="C22" i="7"/>
  <c r="C22" i="5"/>
  <c r="C23" i="6"/>
  <c r="C23" i="8"/>
  <c r="C23" i="7"/>
  <c r="C23" i="5"/>
  <c r="C24" i="6"/>
  <c r="C24" i="5"/>
  <c r="C24" i="7"/>
  <c r="C24" i="8"/>
</calcChain>
</file>

<file path=xl/sharedStrings.xml><?xml version="1.0" encoding="utf-8"?>
<sst xmlns="http://schemas.openxmlformats.org/spreadsheetml/2006/main" count="245" uniqueCount="72">
  <si>
    <t>Tipo</t>
  </si>
  <si>
    <t>Quantidades</t>
  </si>
  <si>
    <t>Proporção</t>
  </si>
  <si>
    <t>Tx Ocupação PA</t>
  </si>
  <si>
    <t>Preço unitário mensal</t>
  </si>
  <si>
    <t>Preço em 5 anos</t>
  </si>
  <si>
    <t>Totais e Médias</t>
  </si>
  <si>
    <t>LEGENDA</t>
  </si>
  <si>
    <t>Deve ser preenchido</t>
  </si>
  <si>
    <t>PA Basica</t>
  </si>
  <si>
    <t>PA Avançada</t>
  </si>
  <si>
    <t>PA Comercial</t>
  </si>
  <si>
    <t>PA Hora</t>
  </si>
  <si>
    <t>Período</t>
  </si>
  <si>
    <t>mês</t>
  </si>
  <si>
    <t>dia</t>
  </si>
  <si>
    <t>Preço Mensal</t>
  </si>
  <si>
    <t>Preço hora de desenvolvimento URA</t>
  </si>
  <si>
    <t>Preço Prompt</t>
  </si>
  <si>
    <t>URA (Portas, implantação e manutenção)</t>
  </si>
  <si>
    <t>Preenchimento automático (não pode ser alterado)</t>
  </si>
  <si>
    <t>Itens (não pode ser alterado)</t>
  </si>
  <si>
    <t>Títulos (não pode ser alterado)</t>
  </si>
  <si>
    <t>1 a 5</t>
  </si>
  <si>
    <t>Mais de 50</t>
  </si>
  <si>
    <t>TABELA DE PREÇO DE PRONPT</t>
  </si>
  <si>
    <t>TABELA DE DESCONTO PROGRESSIVO EM RELAÇÃO PREÇO BASE</t>
  </si>
  <si>
    <t>Preço Ano 1</t>
  </si>
  <si>
    <t>Crescimento Projetado 2o ano</t>
  </si>
  <si>
    <t>Preço Ano 2</t>
  </si>
  <si>
    <t>Preço Ano 3</t>
  </si>
  <si>
    <t>Preço Ano 4</t>
  </si>
  <si>
    <t>Preço Ano 5</t>
  </si>
  <si>
    <t>Crescimento Projetado 3o ano</t>
  </si>
  <si>
    <t>Crescimento Projetado 4o ano</t>
  </si>
  <si>
    <t>Crescimento Projetado 5o ano</t>
  </si>
  <si>
    <t>Preço TOTAL ano 1</t>
  </si>
  <si>
    <t>Preço TOTAL ano 2</t>
  </si>
  <si>
    <t>Preço TOTAL ano 3</t>
  </si>
  <si>
    <t>Preço TOTAL ano 4</t>
  </si>
  <si>
    <t>Preço TOTAL ano 5</t>
  </si>
  <si>
    <t>PA Complexa</t>
  </si>
  <si>
    <t>Na célula I2 da pasta "Ano 1" deve ser preenchido o preço mensal da PA básica de salário de R$ 1.200, e taxa de ocupação 1,8, considerando também todas as demais informações contidas na TR.</t>
  </si>
  <si>
    <t>Na célula C20 da pasta "Ano 1" deve ser preenchido o preço para gravação de 1 a 5 prompts de URA.</t>
  </si>
  <si>
    <t>Na célula C20 da pasta "Ano 1" deve ser preenchido o preço para gravação de 6 a 10 prompts de URA.</t>
  </si>
  <si>
    <t>Na célula C20 da pasta "Ano 1" deve ser preenchido o preço para gravação de 11 a 20 prompts de URA.</t>
  </si>
  <si>
    <t>Na célula C20 da pasta "Ano 1" deve ser preenchido o preço para gravação de 21 a 50 prompts de URA.</t>
  </si>
  <si>
    <t>Na célula C20 da pasta "Ano 1" deve ser preenchido o preço para gravação de mais de 50 prompts de URA.</t>
  </si>
  <si>
    <t>6 a 10</t>
  </si>
  <si>
    <t>11 a 20</t>
  </si>
  <si>
    <t>21 a 50</t>
  </si>
  <si>
    <t>61 a 80 Posições de Atendimento</t>
  </si>
  <si>
    <t>Número</t>
  </si>
  <si>
    <t>Nenhuma outra célula, de nenhuma das pastas deve ser preenchido ou pode ter o conteúdo alterado.</t>
  </si>
  <si>
    <t>As Pastas "Projeção Ano 2", "Projeção Ano 3", "Projeção Ano 4"e Projeção Ano 5", serão preenchidas automaticamente a partir das informações fornecidas e do crescimento informado projetado que consta na célula C34 das pastas Projeção "Ano 2" a "Ano 5".</t>
  </si>
  <si>
    <t xml:space="preserve">Salários </t>
  </si>
  <si>
    <t>Salários</t>
  </si>
  <si>
    <t>0 a 30 Posições de Atendimento</t>
  </si>
  <si>
    <t>31 a 50 Posições de Atendimento</t>
  </si>
  <si>
    <t>51 a 60 Posições de Atendimento</t>
  </si>
  <si>
    <t>Mais de 80 Posições de Atendimento</t>
  </si>
  <si>
    <t>Apenas as células de cor amarela da pasta "Ano 1" deve ser preenchida.</t>
  </si>
  <si>
    <t xml:space="preserve"> </t>
  </si>
  <si>
    <t>Instruções</t>
  </si>
  <si>
    <t>Na célula F8 da pasta "Ano 1" deve ser preenchido o preço mensal da URA (com implementação e manutenção da URA) para a quantidade de portas que consta na célula C8. Esse valor não poderá ser maior do que 3 vezes o valor da PA média (célula I7) e nem menor que 0,5 do valor da PA média (célula I7).</t>
  </si>
  <si>
    <t>Na célula F9 da pasta "Ano 1" deve ser preenchido o preço mensal de desenvolvimento da URA para a quantidade de horas que consta na célula C9. Esse valor não poderá ser maior do que 0,03 do valor da PA média (célula I7) e nem menor que 0,01do valor da PA média (Célula I7).</t>
  </si>
  <si>
    <t>Na célula F10 da pasta "Ano 1" deve ser preenchido o preço da faixa de prompt que cosnta na célula C10 de acordo com o peenchimento da tabela da pasta "Ano 1", células  C20 a C24. Esse valor não poderá ser maior do que 0,02 do valor da PA média (célula I7) e nem menor que 0,04 do valor da PA média (célula I7).</t>
  </si>
  <si>
    <t>O valor a ser considerado para o pregão é o mesmo valor da célula M11 da pasta "Projeção Ano 5".</t>
  </si>
  <si>
    <t>A célula I4 da pasta "Ano 1" será preeenchida automaticamente. Considerando que na composição da PA o item mão de obra representa aproximadamente 70% do custo da PA, esse percentual é utilizado como multiplicador da diferença salarial da PA básico para a PA avançada, ou seja, R$ 1.600 / R$ 1.200 chegamos a 33,3% de diferença salaria que X 70% aplicamos 23,3% de correção na PA.</t>
  </si>
  <si>
    <t>A célula I3 da pasta "Ano 1" será preeenchida automaticamente. Considerando que na composição da PA o item mão de obra representa aproximadamente 70% do custo da PA, esse percentual é utilizado como multiplicador da diferença salarial da PA básico para a PA avançada, ou seja, R$ 1.400 / R$ 1.200 chegamos 16,7% de diferença salaria que X 70% aplicamos 11,7% de correção na PA.</t>
  </si>
  <si>
    <t>A célula I5 da pasta "Ano 1" será preeenchida automaticamente. Considerando que na composição da PA os itens de não mão de obra representa aproximadamente 30% do custo da PA, esse percentual é utilizado como multiplicador da diferença da taxa de ocupação da PA comercial para a PA avançada (PAs de mesmo salário), ou seja, 1,8/1,0 chegamos a 55,6,% de diferença de taxa de ocupação e multiplicando por 130% aplicamos 72,2% sobre o valor da PA Avançada (de mesmo salário) para usar no valor da PA comercial.</t>
  </si>
  <si>
    <t>A célula I6 da pasta "Ano 1" será preeenchida automaticamente. Considerando que na composição da PA o item mão de obra representa aproximadamente 70% do custo da PA, esse percentual é utilizado como multiplicador sobre o valor médio das PAs (Célula I7) na base de PA taxa 1 dividido por 220 horas mês, ou seja, célula I7 / 1,8 (pra transformar pra taxa ocupação 1) X 70% (representatividade mão de obra na PA) / 220 (carga horária mensal do operador).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</si>
</sst>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R$&quot;\ * #,##0.00_-;\-&quot;R$&quot;\ * #,##0.00_-;_-&quot;R$&quot;\ * &quot;-&quot;??_-;_-@_-"/>
    <numFmt numFmtId="164" formatCode="_(&quot;R$&quot;* #,##0.00_);_(&quot;R$&quot;* \(#,##0.00\);_(&quot;R$&quot;* &quot;-&quot;??_);_(@_)"/>
    <numFmt numFmtId="165" formatCode="_(* #,##0.00_);_(* \(#,##0.00\);_(* &quot;-&quot;??_);_(@_)"/>
    <numFmt numFmtId="166" formatCode="_(&quot;R$&quot;* #,##0_);_(&quot;R$&quot;* \(#,##0\);_(&quot;R$&quot;* &quot;-&quot;??_);_(@_)"/>
    <numFmt numFmtId="167" formatCode="_(* #,##0.0_);_(* \(#,##0.0\);_(* &quot;-&quot;??_);_(@_)"/>
    <numFmt numFmtId="168" formatCode="0.0"/>
    <numFmt numFmtId="169" formatCode="0.0%"/>
  </numFmts>
  <fonts count="4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4">
    <xf numFmtId="0" fontId="0" fillId="0" borderId="0" xfId="0"/>
    <xf numFmtId="0" fontId="2" fillId="2" borderId="1" xfId="0" applyFont="1" applyFill="1" applyBorder="1" applyProtection="1"/>
    <xf numFmtId="0" fontId="2" fillId="2" borderId="2" xfId="0" applyFont="1" applyFill="1" applyBorder="1" applyProtection="1"/>
    <xf numFmtId="0" fontId="2" fillId="2" borderId="4" xfId="0" applyFont="1" applyFill="1" applyBorder="1" applyProtection="1"/>
    <xf numFmtId="9" fontId="0" fillId="3" borderId="5" xfId="3" applyFont="1" applyFill="1" applyBorder="1" applyProtection="1"/>
    <xf numFmtId="166" fontId="0" fillId="3" borderId="5" xfId="2" applyNumberFormat="1" applyFont="1" applyFill="1" applyBorder="1" applyProtection="1"/>
    <xf numFmtId="167" fontId="0" fillId="3" borderId="5" xfId="1" applyNumberFormat="1" applyFont="1" applyFill="1" applyBorder="1" applyProtection="1"/>
    <xf numFmtId="9" fontId="2" fillId="3" borderId="5" xfId="3" applyFont="1" applyFill="1" applyBorder="1" applyProtection="1"/>
    <xf numFmtId="166" fontId="2" fillId="3" borderId="5" xfId="2" applyNumberFormat="1" applyFont="1" applyFill="1" applyBorder="1" applyProtection="1"/>
    <xf numFmtId="0" fontId="2" fillId="2" borderId="7" xfId="0" applyFont="1" applyFill="1" applyBorder="1" applyProtection="1"/>
    <xf numFmtId="0" fontId="0" fillId="0" borderId="0" xfId="0" applyProtection="1"/>
    <xf numFmtId="0" fontId="0" fillId="2" borderId="2" xfId="0" applyFill="1" applyBorder="1" applyProtection="1"/>
    <xf numFmtId="0" fontId="2" fillId="2" borderId="3" xfId="0" applyFont="1" applyFill="1" applyBorder="1" applyProtection="1"/>
    <xf numFmtId="164" fontId="0" fillId="5" borderId="5" xfId="2" applyNumberFormat="1" applyFont="1" applyFill="1" applyBorder="1" applyProtection="1"/>
    <xf numFmtId="164" fontId="0" fillId="5" borderId="6" xfId="2" applyNumberFormat="1" applyFont="1" applyFill="1" applyBorder="1" applyProtection="1"/>
    <xf numFmtId="0" fontId="2" fillId="0" borderId="0" xfId="0" applyFont="1" applyProtection="1"/>
    <xf numFmtId="0" fontId="0" fillId="4" borderId="4" xfId="0" applyFill="1" applyBorder="1" applyProtection="1"/>
    <xf numFmtId="0" fontId="0" fillId="0" borderId="6" xfId="0" applyBorder="1" applyProtection="1"/>
    <xf numFmtId="0" fontId="0" fillId="5" borderId="4" xfId="0" applyFill="1" applyBorder="1" applyProtection="1"/>
    <xf numFmtId="0" fontId="0" fillId="3" borderId="4" xfId="0" applyFill="1" applyBorder="1" applyProtection="1"/>
    <xf numFmtId="0" fontId="0" fillId="2" borderId="7" xfId="0" applyFill="1" applyBorder="1" applyProtection="1"/>
    <xf numFmtId="0" fontId="0" fillId="0" borderId="9" xfId="0" applyBorder="1" applyProtection="1"/>
    <xf numFmtId="0" fontId="2" fillId="2" borderId="10" xfId="0" applyFont="1" applyFill="1" applyBorder="1" applyProtection="1"/>
    <xf numFmtId="164" fontId="0" fillId="5" borderId="11" xfId="0" applyNumberFormat="1" applyFill="1" applyBorder="1" applyProtection="1"/>
    <xf numFmtId="164" fontId="0" fillId="5" borderId="12" xfId="2" applyFont="1" applyFill="1" applyBorder="1" applyProtection="1"/>
    <xf numFmtId="168" fontId="0" fillId="3" borderId="5" xfId="0" applyNumberFormat="1" applyFill="1" applyBorder="1" applyProtection="1"/>
    <xf numFmtId="168" fontId="2" fillId="3" borderId="5" xfId="0" applyNumberFormat="1" applyFont="1" applyFill="1" applyBorder="1" applyProtection="1"/>
    <xf numFmtId="168" fontId="0" fillId="3" borderId="11" xfId="0" applyNumberFormat="1" applyFill="1" applyBorder="1" applyProtection="1"/>
    <xf numFmtId="165" fontId="2" fillId="3" borderId="5" xfId="1" applyFont="1" applyFill="1" applyBorder="1" applyProtection="1"/>
    <xf numFmtId="164" fontId="0" fillId="5" borderId="12" xfId="0" applyNumberFormat="1" applyFill="1" applyBorder="1" applyProtection="1"/>
    <xf numFmtId="168" fontId="0" fillId="3" borderId="5" xfId="0" quotePrefix="1" applyNumberFormat="1" applyFill="1" applyBorder="1" applyProtection="1"/>
    <xf numFmtId="0" fontId="0" fillId="3" borderId="5" xfId="0" applyFill="1" applyBorder="1" applyProtection="1"/>
    <xf numFmtId="0" fontId="0" fillId="3" borderId="11" xfId="0" applyFill="1" applyBorder="1" applyProtection="1"/>
    <xf numFmtId="164" fontId="0" fillId="3" borderId="5" xfId="2" applyNumberFormat="1" applyFont="1" applyFill="1" applyBorder="1" applyProtection="1"/>
    <xf numFmtId="164" fontId="0" fillId="3" borderId="6" xfId="2" applyNumberFormat="1" applyFont="1" applyFill="1" applyBorder="1" applyProtection="1"/>
    <xf numFmtId="0" fontId="0" fillId="3" borderId="8" xfId="0" applyFill="1" applyBorder="1" applyProtection="1"/>
    <xf numFmtId="0" fontId="0" fillId="0" borderId="0" xfId="0" applyFill="1" applyProtection="1"/>
    <xf numFmtId="0" fontId="0" fillId="6" borderId="4" xfId="0" applyFill="1" applyBorder="1" applyProtection="1"/>
    <xf numFmtId="0" fontId="0" fillId="6" borderId="7" xfId="0" applyFill="1" applyBorder="1" applyProtection="1"/>
    <xf numFmtId="9" fontId="0" fillId="3" borderId="6" xfId="3" applyFont="1" applyFill="1" applyBorder="1" applyProtection="1"/>
    <xf numFmtId="0" fontId="0" fillId="6" borderId="13" xfId="0" applyFill="1" applyBorder="1" applyProtection="1"/>
    <xf numFmtId="9" fontId="0" fillId="3" borderId="14" xfId="3" applyFont="1" applyFill="1" applyBorder="1" applyProtection="1"/>
    <xf numFmtId="164" fontId="2" fillId="5" borderId="9" xfId="0" applyNumberFormat="1" applyFont="1" applyFill="1" applyBorder="1" applyProtection="1"/>
    <xf numFmtId="164" fontId="0" fillId="3" borderId="5" xfId="2" applyFont="1" applyFill="1" applyBorder="1" applyProtection="1"/>
    <xf numFmtId="164" fontId="0" fillId="3" borderId="6" xfId="2" applyFont="1" applyFill="1" applyBorder="1" applyProtection="1"/>
    <xf numFmtId="164" fontId="0" fillId="3" borderId="9" xfId="2" applyFont="1" applyFill="1" applyBorder="1" applyProtection="1"/>
    <xf numFmtId="0" fontId="0" fillId="6" borderId="16" xfId="0" applyFill="1" applyBorder="1" applyProtection="1"/>
    <xf numFmtId="164" fontId="2" fillId="5" borderId="9" xfId="2" applyNumberFormat="1" applyFont="1" applyFill="1" applyBorder="1" applyProtection="1"/>
    <xf numFmtId="164" fontId="2" fillId="5" borderId="17" xfId="0" applyNumberFormat="1" applyFont="1" applyFill="1" applyBorder="1" applyProtection="1"/>
    <xf numFmtId="164" fontId="0" fillId="0" borderId="0" xfId="0" applyNumberFormat="1" applyProtection="1"/>
    <xf numFmtId="164" fontId="0" fillId="3" borderId="19" xfId="2" applyNumberFormat="1" applyFont="1" applyFill="1" applyBorder="1" applyProtection="1"/>
    <xf numFmtId="0" fontId="2" fillId="3" borderId="18" xfId="0" applyFont="1" applyFill="1" applyBorder="1" applyProtection="1"/>
    <xf numFmtId="164" fontId="0" fillId="3" borderId="20" xfId="0" applyNumberFormat="1" applyFill="1" applyBorder="1" applyProtection="1"/>
    <xf numFmtId="164" fontId="2" fillId="3" borderId="17" xfId="0" applyNumberFormat="1" applyFont="1" applyFill="1" applyBorder="1" applyProtection="1"/>
    <xf numFmtId="0" fontId="0" fillId="3" borderId="2" xfId="0" applyFill="1" applyBorder="1" applyProtection="1"/>
    <xf numFmtId="0" fontId="3" fillId="0" borderId="0" xfId="0" applyFont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center"/>
    </xf>
    <xf numFmtId="0" fontId="0" fillId="7" borderId="4" xfId="0" applyFill="1" applyBorder="1" applyAlignment="1">
      <alignment horizontal="center"/>
    </xf>
    <xf numFmtId="0" fontId="0" fillId="7" borderId="7" xfId="0" applyFill="1" applyBorder="1" applyAlignment="1">
      <alignment horizontal="center"/>
    </xf>
    <xf numFmtId="0" fontId="2" fillId="2" borderId="2" xfId="0" applyFont="1" applyFill="1" applyBorder="1" applyAlignment="1" applyProtection="1">
      <alignment horizontal="center"/>
    </xf>
    <xf numFmtId="9" fontId="0" fillId="3" borderId="15" xfId="3" applyFont="1" applyFill="1" applyBorder="1" applyProtection="1"/>
    <xf numFmtId="44" fontId="0" fillId="0" borderId="0" xfId="0" applyNumberFormat="1" applyProtection="1"/>
    <xf numFmtId="44" fontId="0" fillId="3" borderId="0" xfId="0" applyNumberFormat="1" applyFill="1" applyProtection="1"/>
    <xf numFmtId="169" fontId="0" fillId="0" borderId="0" xfId="3" applyNumberFormat="1" applyFont="1" applyProtection="1"/>
    <xf numFmtId="164" fontId="0" fillId="5" borderId="5" xfId="2" applyFont="1" applyFill="1" applyBorder="1" applyProtection="1"/>
    <xf numFmtId="0" fontId="0" fillId="8" borderId="6" xfId="0" applyFill="1" applyBorder="1" applyAlignment="1">
      <alignment wrapText="1"/>
    </xf>
    <xf numFmtId="0" fontId="0" fillId="0" borderId="6" xfId="0" applyFill="1" applyBorder="1" applyAlignment="1">
      <alignment wrapText="1"/>
    </xf>
    <xf numFmtId="0" fontId="0" fillId="8" borderId="9" xfId="0" applyFill="1" applyBorder="1" applyAlignment="1">
      <alignment wrapText="1"/>
    </xf>
    <xf numFmtId="164" fontId="0" fillId="0" borderId="0" xfId="2" applyFont="1" applyProtection="1"/>
    <xf numFmtId="0" fontId="0" fillId="0" borderId="0" xfId="3" applyNumberFormat="1" applyFont="1" applyProtection="1"/>
    <xf numFmtId="9" fontId="0" fillId="0" borderId="0" xfId="3" applyFont="1" applyProtection="1"/>
    <xf numFmtId="164" fontId="0" fillId="4" borderId="5" xfId="2" applyFont="1" applyFill="1" applyBorder="1" applyProtection="1">
      <protection locked="0"/>
    </xf>
    <xf numFmtId="164" fontId="0" fillId="4" borderId="5" xfId="2" applyNumberFormat="1" applyFont="1" applyFill="1" applyBorder="1" applyProtection="1">
      <protection locked="0"/>
    </xf>
    <xf numFmtId="164" fontId="0" fillId="4" borderId="6" xfId="2" applyFont="1" applyFill="1" applyBorder="1" applyProtection="1">
      <protection locked="0"/>
    </xf>
    <xf numFmtId="164" fontId="0" fillId="4" borderId="9" xfId="2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/>
    </xf>
    <xf numFmtId="0" fontId="2" fillId="2" borderId="3" xfId="0" applyFont="1" applyFill="1" applyBorder="1" applyAlignment="1" applyProtection="1">
      <alignment horizontal="center"/>
    </xf>
    <xf numFmtId="0" fontId="2" fillId="2" borderId="21" xfId="0" applyFont="1" applyFill="1" applyBorder="1" applyAlignment="1" applyProtection="1">
      <alignment horizontal="center" vertical="center"/>
    </xf>
    <xf numFmtId="0" fontId="2" fillId="2" borderId="22" xfId="0" applyFont="1" applyFill="1" applyBorder="1" applyAlignment="1" applyProtection="1">
      <alignment horizontal="center" vertical="center"/>
    </xf>
    <xf numFmtId="0" fontId="2" fillId="2" borderId="23" xfId="0" applyFont="1" applyFill="1" applyBorder="1" applyAlignment="1" applyProtection="1">
      <alignment horizontal="center" vertical="center"/>
    </xf>
    <xf numFmtId="0" fontId="2" fillId="2" borderId="24" xfId="0" applyFont="1" applyFill="1" applyBorder="1" applyAlignment="1" applyProtection="1">
      <alignment horizontal="center" vertical="center"/>
    </xf>
    <xf numFmtId="0" fontId="0" fillId="0" borderId="25" xfId="0" applyBorder="1" applyAlignment="1" applyProtection="1">
      <alignment horizontal="center"/>
    </xf>
    <xf numFmtId="0" fontId="0" fillId="0" borderId="0" xfId="0" applyAlignment="1" applyProtection="1">
      <alignment horizontal="center"/>
    </xf>
  </cellXfs>
  <cellStyles count="4">
    <cellStyle name="Moeda" xfId="2" builtinId="4"/>
    <cellStyle name="Normal" xfId="0" builtinId="0"/>
    <cellStyle name="Porcentagem" xfId="3" builtinId="5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12001500</xdr:colOff>
      <xdr:row>0</xdr:row>
      <xdr:rowOff>0</xdr:rowOff>
    </xdr:from>
    <xdr:to>
      <xdr:col>1</xdr:col>
      <xdr:colOff>14181254</xdr:colOff>
      <xdr:row>4</xdr:row>
      <xdr:rowOff>203200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BA1DD728-6B14-8043-AC15-9D9B47BE07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890500" y="0"/>
          <a:ext cx="2179754" cy="11811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1508666</xdr:colOff>
      <xdr:row>3</xdr:row>
      <xdr:rowOff>204367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AA7508C4-6054-4648-ABC6-2EB52FF310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508666" cy="81747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1508666</xdr:colOff>
      <xdr:row>4</xdr:row>
      <xdr:rowOff>27248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91B03A1B-41B3-934A-8C35-6131C07F62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508666" cy="81747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1508666</xdr:colOff>
      <xdr:row>4</xdr:row>
      <xdr:rowOff>27248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EB1EF22A-7F83-6844-81C8-48ED26B54B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508666" cy="81747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1508666</xdr:colOff>
      <xdr:row>4</xdr:row>
      <xdr:rowOff>27248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A0EF4C9C-5B08-444C-9187-282E5C04F2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508666" cy="81747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1508666</xdr:colOff>
      <xdr:row>4</xdr:row>
      <xdr:rowOff>27248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DA540A80-A4C8-1A45-B161-E52AC2509C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508666" cy="81747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ANESTES/BOOK_DRE-DTM_REAL_ABR-18%20-%20ALBERTO_PORTO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X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76AC44-1632-4A49-B6A0-C4E8D3AC34DA}">
  <dimension ref="A1:U18"/>
  <sheetViews>
    <sheetView tabSelected="1" zoomScaleNormal="100" workbookViewId="0">
      <selection activeCell="B2" sqref="B2"/>
    </sheetView>
  </sheetViews>
  <sheetFormatPr baseColWidth="10" defaultColWidth="11" defaultRowHeight="16" x14ac:dyDescent="0.2"/>
  <cols>
    <col min="1" max="1" width="11.6640625" bestFit="1" customWidth="1"/>
    <col min="2" max="2" width="186.33203125" customWidth="1"/>
  </cols>
  <sheetData>
    <row r="1" spans="1:21" ht="24" x14ac:dyDescent="0.3">
      <c r="A1" s="56" t="s">
        <v>52</v>
      </c>
      <c r="B1" s="57" t="s">
        <v>63</v>
      </c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</row>
    <row r="2" spans="1:21" ht="17" x14ac:dyDescent="0.2">
      <c r="A2" s="58">
        <v>1</v>
      </c>
      <c r="B2" s="66" t="s">
        <v>61</v>
      </c>
    </row>
    <row r="3" spans="1:21" ht="17" x14ac:dyDescent="0.2">
      <c r="A3" s="58">
        <v>2</v>
      </c>
      <c r="B3" s="67" t="s">
        <v>53</v>
      </c>
    </row>
    <row r="4" spans="1:21" ht="19" customHeight="1" x14ac:dyDescent="0.2">
      <c r="A4" s="58">
        <v>3</v>
      </c>
      <c r="B4" s="66" t="s">
        <v>42</v>
      </c>
    </row>
    <row r="5" spans="1:21" ht="33" customHeight="1" x14ac:dyDescent="0.2">
      <c r="A5" s="58">
        <v>4</v>
      </c>
      <c r="B5" s="67" t="s">
        <v>69</v>
      </c>
    </row>
    <row r="6" spans="1:21" ht="34" customHeight="1" x14ac:dyDescent="0.2">
      <c r="A6" s="58">
        <v>5</v>
      </c>
      <c r="B6" s="66" t="s">
        <v>68</v>
      </c>
    </row>
    <row r="7" spans="1:21" ht="51" customHeight="1" x14ac:dyDescent="0.2">
      <c r="A7" s="58">
        <v>6</v>
      </c>
      <c r="B7" s="67" t="s">
        <v>70</v>
      </c>
    </row>
    <row r="8" spans="1:21" ht="51" x14ac:dyDescent="0.2">
      <c r="A8" s="58">
        <v>7</v>
      </c>
      <c r="B8" s="66" t="s">
        <v>71</v>
      </c>
    </row>
    <row r="9" spans="1:21" ht="17" x14ac:dyDescent="0.2">
      <c r="A9" s="58">
        <v>8</v>
      </c>
      <c r="B9" s="67" t="s">
        <v>43</v>
      </c>
    </row>
    <row r="10" spans="1:21" ht="17" x14ac:dyDescent="0.2">
      <c r="A10" s="58">
        <v>9</v>
      </c>
      <c r="B10" s="66" t="s">
        <v>44</v>
      </c>
    </row>
    <row r="11" spans="1:21" ht="17" x14ac:dyDescent="0.2">
      <c r="A11" s="58">
        <v>10</v>
      </c>
      <c r="B11" s="67" t="s">
        <v>45</v>
      </c>
    </row>
    <row r="12" spans="1:21" ht="17" x14ac:dyDescent="0.2">
      <c r="A12" s="58">
        <v>11</v>
      </c>
      <c r="B12" s="66" t="s">
        <v>46</v>
      </c>
    </row>
    <row r="13" spans="1:21" ht="17" x14ac:dyDescent="0.2">
      <c r="A13" s="58">
        <v>12</v>
      </c>
      <c r="B13" s="67" t="s">
        <v>47</v>
      </c>
    </row>
    <row r="14" spans="1:21" ht="34" x14ac:dyDescent="0.2">
      <c r="A14" s="58">
        <v>13</v>
      </c>
      <c r="B14" s="66" t="s">
        <v>64</v>
      </c>
      <c r="C14" t="s">
        <v>62</v>
      </c>
    </row>
    <row r="15" spans="1:21" ht="34" x14ac:dyDescent="0.2">
      <c r="A15" s="58">
        <v>14</v>
      </c>
      <c r="B15" s="67" t="s">
        <v>65</v>
      </c>
    </row>
    <row r="16" spans="1:21" ht="34" x14ac:dyDescent="0.2">
      <c r="A16" s="58">
        <v>15</v>
      </c>
      <c r="B16" s="66" t="s">
        <v>66</v>
      </c>
    </row>
    <row r="17" spans="1:2" ht="34" x14ac:dyDescent="0.2">
      <c r="A17" s="58">
        <v>16</v>
      </c>
      <c r="B17" s="67" t="s">
        <v>54</v>
      </c>
    </row>
    <row r="18" spans="1:2" ht="18" thickBot="1" x14ac:dyDescent="0.25">
      <c r="A18" s="59">
        <v>17</v>
      </c>
      <c r="B18" s="68" t="s">
        <v>67</v>
      </c>
    </row>
  </sheetData>
  <sheetProtection algorithmName="SHA-512" hashValue="V3RG8nnxP4BrNz6xiV8WboY/J1jck52/q+xXqAG73FW9WDDVuH4FYk0LGA3AzoceYc73Ds4wPkWRzH/MXRB33Q==" saltValue="PZCFhUeqGT9Rr1rFNK3rOQ==" spinCount="100000" sheet="1" objects="1" scenarios="1" selectLockedCells="1"/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5F09D6-66D1-9142-B043-6E1F5C43BC8B}">
  <dimension ref="A1:O32"/>
  <sheetViews>
    <sheetView zoomScale="87" zoomScaleNormal="90" workbookViewId="0">
      <selection activeCell="C20" sqref="C20"/>
    </sheetView>
  </sheetViews>
  <sheetFormatPr baseColWidth="10" defaultColWidth="10.83203125" defaultRowHeight="16" x14ac:dyDescent="0.2"/>
  <cols>
    <col min="1" max="1" width="19.83203125" style="10" customWidth="1"/>
    <col min="2" max="2" width="45.83203125" style="10" bestFit="1" customWidth="1"/>
    <col min="3" max="3" width="12.1640625" style="10" bestFit="1" customWidth="1"/>
    <col min="4" max="4" width="10" style="10" bestFit="1" customWidth="1"/>
    <col min="5" max="5" width="8" style="10" bestFit="1" customWidth="1"/>
    <col min="6" max="6" width="15" style="10" bestFit="1" customWidth="1"/>
    <col min="7" max="7" width="14.5" style="10" bestFit="1" customWidth="1"/>
    <col min="8" max="8" width="1.1640625" style="10" customWidth="1"/>
    <col min="9" max="9" width="19.5" style="10" bestFit="1" customWidth="1"/>
    <col min="10" max="10" width="14.6640625" style="10" bestFit="1" customWidth="1"/>
    <col min="11" max="11" width="16.5" style="10" bestFit="1" customWidth="1"/>
    <col min="12" max="12" width="13.6640625" style="10" bestFit="1" customWidth="1"/>
    <col min="13" max="13" width="14.33203125" style="10" bestFit="1" customWidth="1"/>
    <col min="14" max="14" width="10.83203125" style="10"/>
    <col min="15" max="15" width="13.83203125" style="10" bestFit="1" customWidth="1"/>
    <col min="16" max="16384" width="10.83203125" style="10"/>
  </cols>
  <sheetData>
    <row r="1" spans="1:15" x14ac:dyDescent="0.2">
      <c r="B1" s="1" t="s">
        <v>0</v>
      </c>
      <c r="C1" s="2" t="s">
        <v>1</v>
      </c>
      <c r="D1" s="2" t="s">
        <v>2</v>
      </c>
      <c r="E1" s="2" t="s">
        <v>13</v>
      </c>
      <c r="F1" s="60" t="s">
        <v>56</v>
      </c>
      <c r="G1" s="2" t="s">
        <v>3</v>
      </c>
      <c r="H1" s="11"/>
      <c r="I1" s="2" t="s">
        <v>4</v>
      </c>
      <c r="J1" s="2" t="s">
        <v>16</v>
      </c>
      <c r="K1" s="12" t="s">
        <v>27</v>
      </c>
    </row>
    <row r="2" spans="1:15" x14ac:dyDescent="0.2">
      <c r="B2" s="3" t="s">
        <v>9</v>
      </c>
      <c r="C2" s="25">
        <v>20</v>
      </c>
      <c r="D2" s="4">
        <f>C2/C7</f>
        <v>0.66666666666666663</v>
      </c>
      <c r="E2" s="4" t="s">
        <v>14</v>
      </c>
      <c r="F2" s="5">
        <v>1200</v>
      </c>
      <c r="G2" s="6">
        <v>1.8</v>
      </c>
      <c r="H2" s="31"/>
      <c r="I2" s="73"/>
      <c r="J2" s="13">
        <f>I2*C2</f>
        <v>0</v>
      </c>
      <c r="K2" s="14">
        <f>J2*12</f>
        <v>0</v>
      </c>
    </row>
    <row r="3" spans="1:15" x14ac:dyDescent="0.2">
      <c r="B3" s="3" t="s">
        <v>10</v>
      </c>
      <c r="C3" s="25">
        <v>4</v>
      </c>
      <c r="D3" s="4">
        <f>C3/C7</f>
        <v>0.13333333333333333</v>
      </c>
      <c r="E3" s="4" t="s">
        <v>14</v>
      </c>
      <c r="F3" s="5">
        <v>1400</v>
      </c>
      <c r="G3" s="6">
        <v>1.8</v>
      </c>
      <c r="H3" s="31"/>
      <c r="I3" s="13">
        <f>$I$2*((((F3/$F$2)-1)*0.7)+1)</f>
        <v>0</v>
      </c>
      <c r="J3" s="13">
        <f t="shared" ref="J3:J6" si="0">I3*C3</f>
        <v>0</v>
      </c>
      <c r="K3" s="14">
        <f t="shared" ref="K3:K6" si="1">J3*12</f>
        <v>0</v>
      </c>
      <c r="L3" s="64"/>
      <c r="M3" s="64"/>
    </row>
    <row r="4" spans="1:15" x14ac:dyDescent="0.2">
      <c r="B4" s="3" t="s">
        <v>41</v>
      </c>
      <c r="C4" s="25">
        <v>4</v>
      </c>
      <c r="D4" s="4">
        <f>C4/C7</f>
        <v>0.13333333333333333</v>
      </c>
      <c r="E4" s="4" t="s">
        <v>14</v>
      </c>
      <c r="F4" s="5">
        <v>1600</v>
      </c>
      <c r="G4" s="6">
        <v>1.8</v>
      </c>
      <c r="H4" s="31"/>
      <c r="I4" s="13">
        <f>$I$2*((((F4/$F$2)-1)*0.7)+1)</f>
        <v>0</v>
      </c>
      <c r="J4" s="13">
        <f t="shared" si="0"/>
        <v>0</v>
      </c>
      <c r="K4" s="14">
        <f t="shared" si="1"/>
        <v>0</v>
      </c>
      <c r="L4" s="64"/>
      <c r="M4" s="64"/>
    </row>
    <row r="5" spans="1:15" x14ac:dyDescent="0.2">
      <c r="B5" s="3" t="s">
        <v>11</v>
      </c>
      <c r="C5" s="25">
        <v>2</v>
      </c>
      <c r="D5" s="4">
        <f>C5/C7</f>
        <v>6.6666666666666666E-2</v>
      </c>
      <c r="E5" s="4" t="s">
        <v>14</v>
      </c>
      <c r="F5" s="5">
        <v>1400</v>
      </c>
      <c r="G5" s="6">
        <v>1</v>
      </c>
      <c r="H5" s="31"/>
      <c r="I5" s="13">
        <f>I3*((G5/G3)*1.3)</f>
        <v>0</v>
      </c>
      <c r="J5" s="13">
        <f t="shared" si="0"/>
        <v>0</v>
      </c>
      <c r="K5" s="14">
        <f t="shared" si="1"/>
        <v>0</v>
      </c>
      <c r="L5" s="64"/>
      <c r="M5" s="64"/>
    </row>
    <row r="6" spans="1:15" x14ac:dyDescent="0.2">
      <c r="B6" s="3" t="s">
        <v>12</v>
      </c>
      <c r="C6" s="25">
        <v>12</v>
      </c>
      <c r="D6" s="4"/>
      <c r="E6" s="4" t="s">
        <v>15</v>
      </c>
      <c r="F6" s="5">
        <v>1400</v>
      </c>
      <c r="G6" s="6"/>
      <c r="H6" s="31"/>
      <c r="I6" s="65">
        <f>((I7/1.8)*0.7)/220</f>
        <v>0</v>
      </c>
      <c r="J6" s="13">
        <f t="shared" si="0"/>
        <v>0</v>
      </c>
      <c r="K6" s="14">
        <f t="shared" si="1"/>
        <v>0</v>
      </c>
    </row>
    <row r="7" spans="1:15" x14ac:dyDescent="0.2">
      <c r="B7" s="3" t="s">
        <v>6</v>
      </c>
      <c r="C7" s="26">
        <f>SUM(C2:C5)</f>
        <v>30</v>
      </c>
      <c r="D7" s="7">
        <f>SUM(D2:D5)</f>
        <v>0.99999999999999989</v>
      </c>
      <c r="E7" s="7"/>
      <c r="F7" s="8">
        <f>((F2*$C$2)+(F3*$C$3)+(F4*$C$4)+($C$5*F5))/$C$7</f>
        <v>1293.3333333333333</v>
      </c>
      <c r="G7" s="28">
        <f>((G2*$C$2)+(G3*$C$3)+(G4*$C$4)+($C$5*G5))/$C$7</f>
        <v>1.7466666666666668</v>
      </c>
      <c r="H7" s="31"/>
      <c r="I7" s="63">
        <f>((I2*$C$2)+(I3*$C$3)+(I4*$C$4)+(I5*$C$5))/$C$7</f>
        <v>0</v>
      </c>
      <c r="J7" s="33"/>
      <c r="K7" s="34"/>
      <c r="L7" s="82"/>
      <c r="M7" s="83"/>
      <c r="N7" s="83"/>
      <c r="O7" s="83"/>
    </row>
    <row r="8" spans="1:15" x14ac:dyDescent="0.2">
      <c r="B8" s="3" t="s">
        <v>19</v>
      </c>
      <c r="C8" s="25">
        <v>120</v>
      </c>
      <c r="D8" s="31"/>
      <c r="E8" s="31" t="s">
        <v>14</v>
      </c>
      <c r="F8" s="72"/>
      <c r="G8" s="31"/>
      <c r="H8" s="31"/>
      <c r="I8" s="13">
        <f>IF(OR(F8&gt;(I7*3),F8&lt;(I7*0.5)),"INVALIDO",F8)</f>
        <v>0</v>
      </c>
      <c r="J8" s="13"/>
      <c r="K8" s="14"/>
      <c r="L8" s="64"/>
      <c r="M8" s="62"/>
      <c r="N8" s="64"/>
      <c r="O8" s="62"/>
    </row>
    <row r="9" spans="1:15" x14ac:dyDescent="0.2">
      <c r="B9" s="3" t="s">
        <v>17</v>
      </c>
      <c r="C9" s="25">
        <v>100</v>
      </c>
      <c r="D9" s="31"/>
      <c r="E9" s="31" t="s">
        <v>14</v>
      </c>
      <c r="F9" s="72"/>
      <c r="G9" s="31"/>
      <c r="H9" s="31"/>
      <c r="I9" s="13">
        <f>IF(OR(F9&gt;(I7*0.03),F9&lt;(I7*0.01)),"INVALIDO",F9)</f>
        <v>0</v>
      </c>
      <c r="J9" s="13"/>
      <c r="K9" s="14"/>
      <c r="L9" s="64"/>
      <c r="M9" s="62"/>
      <c r="N9" s="64"/>
      <c r="O9" s="62"/>
    </row>
    <row r="10" spans="1:15" x14ac:dyDescent="0.2">
      <c r="B10" s="22" t="s">
        <v>18</v>
      </c>
      <c r="C10" s="27">
        <v>20</v>
      </c>
      <c r="D10" s="32"/>
      <c r="E10" s="32" t="s">
        <v>14</v>
      </c>
      <c r="F10" s="72"/>
      <c r="G10" s="32"/>
      <c r="H10" s="32"/>
      <c r="I10" s="23">
        <f>IF(OR(F10&gt;(I7*0.02),F10&lt;(I7*0.004)),"INVALIDO",F10)</f>
        <v>0</v>
      </c>
      <c r="J10" s="23"/>
      <c r="K10" s="29"/>
      <c r="L10" s="64"/>
      <c r="M10" s="62"/>
      <c r="N10" s="64"/>
      <c r="O10" s="62"/>
    </row>
    <row r="11" spans="1:15" ht="17" thickBot="1" x14ac:dyDescent="0.25">
      <c r="B11" s="9" t="s">
        <v>36</v>
      </c>
      <c r="C11" s="35"/>
      <c r="D11" s="35"/>
      <c r="E11" s="35"/>
      <c r="F11" s="35"/>
      <c r="G11" s="35"/>
      <c r="H11" s="35"/>
      <c r="I11" s="35"/>
      <c r="J11" s="35"/>
      <c r="K11" s="42">
        <f>SUM(K2:K10)</f>
        <v>0</v>
      </c>
    </row>
    <row r="12" spans="1:15" ht="17" thickBot="1" x14ac:dyDescent="0.25">
      <c r="B12" s="15"/>
    </row>
    <row r="13" spans="1:15" x14ac:dyDescent="0.2">
      <c r="A13" s="76" t="s">
        <v>7</v>
      </c>
      <c r="B13" s="77"/>
      <c r="F13" s="64"/>
      <c r="I13" s="70"/>
    </row>
    <row r="14" spans="1:15" x14ac:dyDescent="0.2">
      <c r="A14" s="16"/>
      <c r="B14" s="17" t="s">
        <v>8</v>
      </c>
      <c r="F14" s="64"/>
      <c r="I14" s="71"/>
    </row>
    <row r="15" spans="1:15" x14ac:dyDescent="0.2">
      <c r="A15" s="18"/>
      <c r="B15" s="17" t="s">
        <v>20</v>
      </c>
      <c r="F15" s="64"/>
      <c r="I15" s="71"/>
    </row>
    <row r="16" spans="1:15" x14ac:dyDescent="0.2">
      <c r="A16" s="19"/>
      <c r="B16" s="17" t="s">
        <v>21</v>
      </c>
    </row>
    <row r="17" spans="1:3" ht="17" thickBot="1" x14ac:dyDescent="0.25">
      <c r="A17" s="20"/>
      <c r="B17" s="21" t="s">
        <v>22</v>
      </c>
    </row>
    <row r="18" spans="1:3" ht="17" thickBot="1" x14ac:dyDescent="0.25"/>
    <row r="19" spans="1:3" x14ac:dyDescent="0.2">
      <c r="B19" s="76" t="s">
        <v>25</v>
      </c>
      <c r="C19" s="77"/>
    </row>
    <row r="20" spans="1:3" x14ac:dyDescent="0.2">
      <c r="B20" s="37" t="s">
        <v>23</v>
      </c>
      <c r="C20" s="74"/>
    </row>
    <row r="21" spans="1:3" x14ac:dyDescent="0.2">
      <c r="B21" s="37" t="s">
        <v>48</v>
      </c>
      <c r="C21" s="74"/>
    </row>
    <row r="22" spans="1:3" x14ac:dyDescent="0.2">
      <c r="B22" s="37" t="s">
        <v>49</v>
      </c>
      <c r="C22" s="74"/>
    </row>
    <row r="23" spans="1:3" x14ac:dyDescent="0.2">
      <c r="B23" s="37" t="s">
        <v>50</v>
      </c>
      <c r="C23" s="74"/>
    </row>
    <row r="24" spans="1:3" ht="17" thickBot="1" x14ac:dyDescent="0.25">
      <c r="B24" s="38" t="s">
        <v>24</v>
      </c>
      <c r="C24" s="75"/>
    </row>
    <row r="25" spans="1:3" ht="17" thickBot="1" x14ac:dyDescent="0.25"/>
    <row r="26" spans="1:3" x14ac:dyDescent="0.2">
      <c r="B26" s="78" t="s">
        <v>26</v>
      </c>
      <c r="C26" s="79"/>
    </row>
    <row r="27" spans="1:3" x14ac:dyDescent="0.2">
      <c r="B27" s="80"/>
      <c r="C27" s="81"/>
    </row>
    <row r="28" spans="1:3" x14ac:dyDescent="0.2">
      <c r="B28" s="37" t="s">
        <v>57</v>
      </c>
      <c r="C28" s="39">
        <v>1</v>
      </c>
    </row>
    <row r="29" spans="1:3" x14ac:dyDescent="0.2">
      <c r="B29" s="37" t="s">
        <v>58</v>
      </c>
      <c r="C29" s="39">
        <v>0.99</v>
      </c>
    </row>
    <row r="30" spans="1:3" x14ac:dyDescent="0.2">
      <c r="B30" s="37" t="s">
        <v>59</v>
      </c>
      <c r="C30" s="39">
        <v>0.98</v>
      </c>
    </row>
    <row r="31" spans="1:3" x14ac:dyDescent="0.2">
      <c r="B31" s="37" t="s">
        <v>51</v>
      </c>
      <c r="C31" s="39">
        <v>0.97</v>
      </c>
    </row>
    <row r="32" spans="1:3" ht="17" thickBot="1" x14ac:dyDescent="0.25">
      <c r="B32" s="40" t="s">
        <v>60</v>
      </c>
      <c r="C32" s="41">
        <v>0.96</v>
      </c>
    </row>
  </sheetData>
  <sheetProtection algorithmName="SHA-512" hashValue="A0yPkRWnmxOyDnkC3mosqSQBrCBX3wItwGtGa6Se1zoVrnI7ks4FnaColFwIbPjbDYTKJgyKEaHOudTATXMSZg==" saltValue="y2hIR4Nf8i2EgW4pz3f50A==" spinCount="100000" sheet="1" objects="1" scenarios="1" selectLockedCells="1"/>
  <protectedRanges>
    <protectedRange algorithmName="SHA-512" hashValue="6XG+GiBNIyQGuDYxrSB8/W/4f8ene0bKDrz2jkaV/pXbGhbqXpA3XuRYgepOQ4zuDaEymJ9KK3xXwUwzxLmKmg==" saltValue="vj1ktFJEc14y9BHRbVOTng==" spinCount="100000" sqref="C28:C32" name="Intervalo4"/>
    <protectedRange sqref="C20:C24" name="Intervalo3"/>
    <protectedRange sqref="F8:F10" name="Intervalo1"/>
    <protectedRange sqref="I2:I6" name="Intervalo2"/>
  </protectedRanges>
  <mergeCells count="5">
    <mergeCell ref="A13:B13"/>
    <mergeCell ref="B19:C19"/>
    <mergeCell ref="B26:C27"/>
    <mergeCell ref="L7:M7"/>
    <mergeCell ref="N7:O7"/>
  </mergeCells>
  <pageMargins left="0.511811024" right="0.511811024" top="0.78740157499999996" bottom="0.78740157499999996" header="0.31496062000000002" footer="0.3149606200000000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2AD20D-D956-6541-9632-7E3FE0E0194E}">
  <dimension ref="A1:L34"/>
  <sheetViews>
    <sheetView zoomScale="90" zoomScaleNormal="90" workbookViewId="0"/>
  </sheetViews>
  <sheetFormatPr baseColWidth="10" defaultColWidth="10.83203125" defaultRowHeight="16" x14ac:dyDescent="0.2"/>
  <cols>
    <col min="1" max="1" width="19.83203125" style="10" customWidth="1"/>
    <col min="2" max="2" width="45.83203125" style="10" bestFit="1" customWidth="1"/>
    <col min="3" max="3" width="12.1640625" style="10" bestFit="1" customWidth="1"/>
    <col min="4" max="4" width="10" style="10" bestFit="1" customWidth="1"/>
    <col min="5" max="5" width="8" style="10" bestFit="1" customWidth="1"/>
    <col min="6" max="6" width="15.33203125" style="10" bestFit="1" customWidth="1"/>
    <col min="7" max="7" width="14.5" style="10" bestFit="1" customWidth="1"/>
    <col min="8" max="8" width="1.1640625" style="10" customWidth="1"/>
    <col min="9" max="9" width="20" style="10" bestFit="1" customWidth="1"/>
    <col min="10" max="10" width="14.6640625" style="10" bestFit="1" customWidth="1"/>
    <col min="11" max="11" width="16.33203125" style="10" bestFit="1" customWidth="1"/>
    <col min="12" max="16384" width="10.83203125" style="10"/>
  </cols>
  <sheetData>
    <row r="1" spans="1:12" x14ac:dyDescent="0.2">
      <c r="B1" s="1" t="s">
        <v>0</v>
      </c>
      <c r="C1" s="2" t="s">
        <v>1</v>
      </c>
      <c r="D1" s="2" t="s">
        <v>2</v>
      </c>
      <c r="E1" s="2" t="s">
        <v>13</v>
      </c>
      <c r="F1" s="60" t="s">
        <v>55</v>
      </c>
      <c r="G1" s="2" t="s">
        <v>3</v>
      </c>
      <c r="H1" s="11"/>
      <c r="I1" s="2" t="s">
        <v>4</v>
      </c>
      <c r="J1" s="2" t="s">
        <v>16</v>
      </c>
      <c r="K1" s="12" t="s">
        <v>29</v>
      </c>
    </row>
    <row r="2" spans="1:12" x14ac:dyDescent="0.2">
      <c r="B2" s="3" t="s">
        <v>9</v>
      </c>
      <c r="C2" s="30">
        <f>'Ano 1'!C2*(1+'Projeção Ano 2'!$C$34)</f>
        <v>24</v>
      </c>
      <c r="D2" s="4">
        <f>C2/C7</f>
        <v>0.66666666666666663</v>
      </c>
      <c r="E2" s="4" t="s">
        <v>14</v>
      </c>
      <c r="F2" s="5">
        <v>1200</v>
      </c>
      <c r="G2" s="6">
        <v>1.8</v>
      </c>
      <c r="H2" s="31"/>
      <c r="I2" s="65">
        <f>'Ano 1'!I2*'Projeção Ano 2'!$C$29</f>
        <v>0</v>
      </c>
      <c r="J2" s="13">
        <f>I2*C2</f>
        <v>0</v>
      </c>
      <c r="K2" s="14">
        <f>J2*12</f>
        <v>0</v>
      </c>
    </row>
    <row r="3" spans="1:12" x14ac:dyDescent="0.2">
      <c r="B3" s="3" t="s">
        <v>10</v>
      </c>
      <c r="C3" s="30">
        <f>'Ano 1'!C3*(1+'Projeção Ano 2'!$C$34)</f>
        <v>4.8</v>
      </c>
      <c r="D3" s="4">
        <f>C3/C7</f>
        <v>0.13333333333333333</v>
      </c>
      <c r="E3" s="4" t="s">
        <v>14</v>
      </c>
      <c r="F3" s="5">
        <v>1400</v>
      </c>
      <c r="G3" s="6">
        <v>1.8</v>
      </c>
      <c r="H3" s="31"/>
      <c r="I3" s="65">
        <f>'Ano 1'!I3*'Projeção Ano 2'!$C$29</f>
        <v>0</v>
      </c>
      <c r="J3" s="13">
        <f t="shared" ref="J3:J6" si="0">I3*C3</f>
        <v>0</v>
      </c>
      <c r="K3" s="14">
        <f t="shared" ref="K3:K6" si="1">J3*12</f>
        <v>0</v>
      </c>
    </row>
    <row r="4" spans="1:12" x14ac:dyDescent="0.2">
      <c r="B4" s="3" t="s">
        <v>41</v>
      </c>
      <c r="C4" s="30">
        <f>'Ano 1'!C4*(1+'Projeção Ano 2'!$C$34)</f>
        <v>4.8</v>
      </c>
      <c r="D4" s="4">
        <f>C4/C7</f>
        <v>0.13333333333333333</v>
      </c>
      <c r="E4" s="4" t="s">
        <v>14</v>
      </c>
      <c r="F4" s="5">
        <v>1600</v>
      </c>
      <c r="G4" s="6">
        <v>1.8</v>
      </c>
      <c r="H4" s="31"/>
      <c r="I4" s="65">
        <f>'Ano 1'!I4*'Projeção Ano 2'!$C$29</f>
        <v>0</v>
      </c>
      <c r="J4" s="13">
        <f t="shared" si="0"/>
        <v>0</v>
      </c>
      <c r="K4" s="14">
        <f t="shared" si="1"/>
        <v>0</v>
      </c>
    </row>
    <row r="5" spans="1:12" x14ac:dyDescent="0.2">
      <c r="B5" s="3" t="s">
        <v>11</v>
      </c>
      <c r="C5" s="30">
        <f>'Ano 1'!C5*(1+'Projeção Ano 2'!$C$34)</f>
        <v>2.4</v>
      </c>
      <c r="D5" s="4">
        <f>C5/C7</f>
        <v>6.6666666666666666E-2</v>
      </c>
      <c r="E5" s="4" t="s">
        <v>14</v>
      </c>
      <c r="F5" s="5">
        <v>1400</v>
      </c>
      <c r="G5" s="6">
        <v>1</v>
      </c>
      <c r="H5" s="31"/>
      <c r="I5" s="65">
        <f>'Ano 1'!I5*'Projeção Ano 2'!$C$29</f>
        <v>0</v>
      </c>
      <c r="J5" s="13">
        <f t="shared" si="0"/>
        <v>0</v>
      </c>
      <c r="K5" s="14">
        <f t="shared" si="1"/>
        <v>0</v>
      </c>
    </row>
    <row r="6" spans="1:12" x14ac:dyDescent="0.2">
      <c r="B6" s="3" t="s">
        <v>12</v>
      </c>
      <c r="C6" s="30">
        <f>'Ano 1'!C6*(1+'Projeção Ano 2'!$C$34)</f>
        <v>14.399999999999999</v>
      </c>
      <c r="D6" s="4"/>
      <c r="E6" s="4" t="s">
        <v>15</v>
      </c>
      <c r="F6" s="5">
        <v>1400</v>
      </c>
      <c r="G6" s="6"/>
      <c r="H6" s="31"/>
      <c r="I6" s="65">
        <f>'Ano 1'!I6*'Projeção Ano 2'!$C$29</f>
        <v>0</v>
      </c>
      <c r="J6" s="13">
        <f t="shared" si="0"/>
        <v>0</v>
      </c>
      <c r="K6" s="14">
        <f t="shared" si="1"/>
        <v>0</v>
      </c>
    </row>
    <row r="7" spans="1:12" x14ac:dyDescent="0.2">
      <c r="B7" s="3" t="s">
        <v>6</v>
      </c>
      <c r="C7" s="26">
        <f>SUM(C2:C5)</f>
        <v>36</v>
      </c>
      <c r="D7" s="7">
        <f>SUM(D2:D5)</f>
        <v>0.99999999999999989</v>
      </c>
      <c r="E7" s="7"/>
      <c r="F7" s="8">
        <f>((F2*$C$2)+(F3*$C$3)+(F4*$C$4)+($C$5*F5))/$C$7</f>
        <v>1293.3333333333333</v>
      </c>
      <c r="G7" s="28">
        <f>((G2*$C$2)+(G3*$C$3)+(G4*$C$4)+($C$5*G5))/$C$7</f>
        <v>1.7466666666666668</v>
      </c>
      <c r="H7" s="31"/>
      <c r="I7" s="33"/>
      <c r="J7" s="33"/>
      <c r="K7" s="34"/>
      <c r="L7" s="36"/>
    </row>
    <row r="8" spans="1:12" x14ac:dyDescent="0.2">
      <c r="B8" s="3" t="s">
        <v>19</v>
      </c>
      <c r="C8" s="25">
        <v>120</v>
      </c>
      <c r="D8" s="31"/>
      <c r="E8" s="31" t="s">
        <v>14</v>
      </c>
      <c r="F8" s="43">
        <f>IF('Ano 1'!I8&lt;&gt;"INVALIDO",'Ano 1'!F8,"INVALIDO")</f>
        <v>0</v>
      </c>
      <c r="G8" s="31"/>
      <c r="H8" s="31"/>
      <c r="I8" s="13">
        <f>F8</f>
        <v>0</v>
      </c>
      <c r="J8" s="13">
        <f>I8</f>
        <v>0</v>
      </c>
      <c r="K8" s="14">
        <f>J8*12</f>
        <v>0</v>
      </c>
    </row>
    <row r="9" spans="1:12" x14ac:dyDescent="0.2">
      <c r="B9" s="3" t="s">
        <v>17</v>
      </c>
      <c r="C9" s="25">
        <v>100</v>
      </c>
      <c r="D9" s="31"/>
      <c r="E9" s="31" t="s">
        <v>14</v>
      </c>
      <c r="F9" s="43">
        <f>IF('Ano 1'!I9&lt;&gt;"INVALIDO",'Ano 1'!F9,"INVALIDO")</f>
        <v>0</v>
      </c>
      <c r="G9" s="31"/>
      <c r="H9" s="31"/>
      <c r="I9" s="13">
        <f>F9*C9</f>
        <v>0</v>
      </c>
      <c r="J9" s="13">
        <f>I9</f>
        <v>0</v>
      </c>
      <c r="K9" s="14">
        <f>J9*12</f>
        <v>0</v>
      </c>
    </row>
    <row r="10" spans="1:12" x14ac:dyDescent="0.2">
      <c r="B10" s="22" t="s">
        <v>18</v>
      </c>
      <c r="C10" s="27">
        <v>20</v>
      </c>
      <c r="D10" s="32"/>
      <c r="E10" s="32" t="s">
        <v>14</v>
      </c>
      <c r="F10" s="43">
        <f>IF('Ano 1'!I10&lt;&gt;"INVALIDO",'Ano 1'!F10,"INVALIDO")</f>
        <v>0</v>
      </c>
      <c r="G10" s="32"/>
      <c r="H10" s="32"/>
      <c r="I10" s="23">
        <f>F10*C10</f>
        <v>0</v>
      </c>
      <c r="J10" s="23">
        <f>I10</f>
        <v>0</v>
      </c>
      <c r="K10" s="29">
        <f>J10*12</f>
        <v>0</v>
      </c>
    </row>
    <row r="11" spans="1:12" ht="17" thickBot="1" x14ac:dyDescent="0.25">
      <c r="B11" s="9" t="s">
        <v>37</v>
      </c>
      <c r="C11" s="35"/>
      <c r="D11" s="35"/>
      <c r="E11" s="35"/>
      <c r="F11" s="35"/>
      <c r="G11" s="35"/>
      <c r="H11" s="35"/>
      <c r="I11" s="35"/>
      <c r="J11" s="35"/>
      <c r="K11" s="42">
        <f>SUM(K2:K10)</f>
        <v>0</v>
      </c>
    </row>
    <row r="12" spans="1:12" ht="6" customHeight="1" thickBot="1" x14ac:dyDescent="0.25">
      <c r="B12" s="15"/>
    </row>
    <row r="13" spans="1:12" x14ac:dyDescent="0.2">
      <c r="A13" s="76" t="s">
        <v>7</v>
      </c>
      <c r="B13" s="77"/>
    </row>
    <row r="14" spans="1:12" x14ac:dyDescent="0.2">
      <c r="A14" s="16"/>
      <c r="B14" s="17" t="s">
        <v>8</v>
      </c>
    </row>
    <row r="15" spans="1:12" x14ac:dyDescent="0.2">
      <c r="A15" s="18"/>
      <c r="B15" s="17" t="s">
        <v>20</v>
      </c>
      <c r="I15" s="62"/>
    </row>
    <row r="16" spans="1:12" x14ac:dyDescent="0.2">
      <c r="A16" s="19"/>
      <c r="B16" s="17" t="s">
        <v>21</v>
      </c>
    </row>
    <row r="17" spans="1:3" ht="17" thickBot="1" x14ac:dyDescent="0.25">
      <c r="A17" s="20"/>
      <c r="B17" s="21" t="s">
        <v>22</v>
      </c>
    </row>
    <row r="18" spans="1:3" ht="6" customHeight="1" thickBot="1" x14ac:dyDescent="0.25"/>
    <row r="19" spans="1:3" x14ac:dyDescent="0.2">
      <c r="B19" s="76" t="s">
        <v>25</v>
      </c>
      <c r="C19" s="77"/>
    </row>
    <row r="20" spans="1:3" x14ac:dyDescent="0.2">
      <c r="B20" s="37" t="s">
        <v>23</v>
      </c>
      <c r="C20" s="44">
        <f>'Ano 1'!C20</f>
        <v>0</v>
      </c>
    </row>
    <row r="21" spans="1:3" x14ac:dyDescent="0.2">
      <c r="B21" s="37" t="s">
        <v>48</v>
      </c>
      <c r="C21" s="44">
        <f>'Ano 1'!C21</f>
        <v>0</v>
      </c>
    </row>
    <row r="22" spans="1:3" x14ac:dyDescent="0.2">
      <c r="B22" s="37" t="s">
        <v>49</v>
      </c>
      <c r="C22" s="44">
        <f>'Ano 1'!C22</f>
        <v>0</v>
      </c>
    </row>
    <row r="23" spans="1:3" x14ac:dyDescent="0.2">
      <c r="B23" s="37" t="s">
        <v>50</v>
      </c>
      <c r="C23" s="44">
        <f>'Ano 1'!C23</f>
        <v>0</v>
      </c>
    </row>
    <row r="24" spans="1:3" ht="17" thickBot="1" x14ac:dyDescent="0.25">
      <c r="B24" s="38" t="s">
        <v>24</v>
      </c>
      <c r="C24" s="45">
        <f>'Ano 1'!C24</f>
        <v>0</v>
      </c>
    </row>
    <row r="25" spans="1:3" ht="6" customHeight="1" thickBot="1" x14ac:dyDescent="0.25"/>
    <row r="26" spans="1:3" x14ac:dyDescent="0.2">
      <c r="B26" s="78" t="s">
        <v>26</v>
      </c>
      <c r="C26" s="79"/>
    </row>
    <row r="27" spans="1:3" x14ac:dyDescent="0.2">
      <c r="B27" s="80"/>
      <c r="C27" s="81"/>
    </row>
    <row r="28" spans="1:3" x14ac:dyDescent="0.2">
      <c r="B28" s="37" t="s">
        <v>57</v>
      </c>
      <c r="C28" s="39">
        <f>'Ano 1'!C28</f>
        <v>1</v>
      </c>
    </row>
    <row r="29" spans="1:3" x14ac:dyDescent="0.2">
      <c r="B29" s="37" t="s">
        <v>58</v>
      </c>
      <c r="C29" s="39">
        <f>'Ano 1'!C29</f>
        <v>0.99</v>
      </c>
    </row>
    <row r="30" spans="1:3" x14ac:dyDescent="0.2">
      <c r="B30" s="37" t="s">
        <v>59</v>
      </c>
      <c r="C30" s="39">
        <f>'Ano 1'!C30</f>
        <v>0.98</v>
      </c>
    </row>
    <row r="31" spans="1:3" x14ac:dyDescent="0.2">
      <c r="B31" s="37" t="s">
        <v>51</v>
      </c>
      <c r="C31" s="39">
        <f>'Ano 1'!C31</f>
        <v>0.97</v>
      </c>
    </row>
    <row r="32" spans="1:3" ht="17" thickBot="1" x14ac:dyDescent="0.25">
      <c r="B32" s="40" t="s">
        <v>60</v>
      </c>
      <c r="C32" s="41">
        <f>'Ano 1'!C32</f>
        <v>0.96</v>
      </c>
    </row>
    <row r="33" spans="2:3" ht="17" thickBot="1" x14ac:dyDescent="0.25"/>
    <row r="34" spans="2:3" ht="17" thickBot="1" x14ac:dyDescent="0.25">
      <c r="B34" s="46" t="s">
        <v>28</v>
      </c>
      <c r="C34" s="61">
        <v>0.2</v>
      </c>
    </row>
  </sheetData>
  <sheetProtection algorithmName="SHA-512" hashValue="qoODPyqG3K2Px3y42AcdiF4frWtZKSWZWoyRrihtmL/5du63Hkr48RLhdKjYnw7jsET9NBsUHAu8TItXzSczJg==" saltValue="zZi/2mYwvykVp5dmRe78Sw==" spinCount="100000" sheet="1" objects="1" scenarios="1" selectLockedCells="1"/>
  <mergeCells count="3">
    <mergeCell ref="A13:B13"/>
    <mergeCell ref="B19:C19"/>
    <mergeCell ref="B26:C27"/>
  </mergeCells>
  <pageMargins left="0.511811024" right="0.511811024" top="0.78740157499999996" bottom="0.78740157499999996" header="0.31496062000000002" footer="0.31496062000000002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A7A3F1-5BB7-574C-A78D-43CC4A630904}">
  <dimension ref="A1:L34"/>
  <sheetViews>
    <sheetView zoomScale="90" zoomScaleNormal="90" workbookViewId="0"/>
  </sheetViews>
  <sheetFormatPr baseColWidth="10" defaultColWidth="10.83203125" defaultRowHeight="16" x14ac:dyDescent="0.2"/>
  <cols>
    <col min="1" max="1" width="19.83203125" style="10" customWidth="1"/>
    <col min="2" max="2" width="45.83203125" style="10" bestFit="1" customWidth="1"/>
    <col min="3" max="3" width="11.5" style="10" bestFit="1" customWidth="1"/>
    <col min="4" max="4" width="9.83203125" style="10" bestFit="1" customWidth="1"/>
    <col min="5" max="5" width="9.83203125" style="10" customWidth="1"/>
    <col min="6" max="6" width="15" style="10" bestFit="1" customWidth="1"/>
    <col min="7" max="7" width="14.5" style="10" bestFit="1" customWidth="1"/>
    <col min="8" max="8" width="1.1640625" style="10" customWidth="1"/>
    <col min="9" max="9" width="19.5" style="10" bestFit="1" customWidth="1"/>
    <col min="10" max="10" width="14.6640625" style="10" bestFit="1" customWidth="1"/>
    <col min="11" max="11" width="16.5" style="10" bestFit="1" customWidth="1"/>
    <col min="12" max="16384" width="10.83203125" style="10"/>
  </cols>
  <sheetData>
    <row r="1" spans="1:12" x14ac:dyDescent="0.2">
      <c r="B1" s="1" t="s">
        <v>0</v>
      </c>
      <c r="C1" s="2" t="s">
        <v>1</v>
      </c>
      <c r="D1" s="2" t="s">
        <v>2</v>
      </c>
      <c r="E1" s="2" t="s">
        <v>13</v>
      </c>
      <c r="F1" s="60" t="s">
        <v>55</v>
      </c>
      <c r="G1" s="2" t="s">
        <v>3</v>
      </c>
      <c r="H1" s="11"/>
      <c r="I1" s="2" t="s">
        <v>4</v>
      </c>
      <c r="J1" s="2" t="s">
        <v>16</v>
      </c>
      <c r="K1" s="12" t="s">
        <v>30</v>
      </c>
    </row>
    <row r="2" spans="1:12" x14ac:dyDescent="0.2">
      <c r="B2" s="3" t="s">
        <v>9</v>
      </c>
      <c r="C2" s="25">
        <f>'Projeção Ano 2'!C2*(1+'Projeção Ano 3'!$C$34)</f>
        <v>28.799999999999997</v>
      </c>
      <c r="D2" s="4">
        <f>C2/C7</f>
        <v>0.66666666666666663</v>
      </c>
      <c r="E2" s="4" t="s">
        <v>14</v>
      </c>
      <c r="F2" s="5">
        <v>1200</v>
      </c>
      <c r="G2" s="6">
        <v>1.8</v>
      </c>
      <c r="H2" s="31"/>
      <c r="I2" s="13">
        <f>'Ano 1'!I2*'Projeção Ano 3'!$C$29</f>
        <v>0</v>
      </c>
      <c r="J2" s="13">
        <f>I2*C2</f>
        <v>0</v>
      </c>
      <c r="K2" s="14">
        <f>J2*12</f>
        <v>0</v>
      </c>
    </row>
    <row r="3" spans="1:12" x14ac:dyDescent="0.2">
      <c r="B3" s="3" t="s">
        <v>10</v>
      </c>
      <c r="C3" s="25">
        <f>'Projeção Ano 2'!C3*(1+'Projeção Ano 3'!$C$34)</f>
        <v>5.76</v>
      </c>
      <c r="D3" s="4">
        <f>C3/C7</f>
        <v>0.13333333333333333</v>
      </c>
      <c r="E3" s="4" t="s">
        <v>14</v>
      </c>
      <c r="F3" s="5">
        <v>1400</v>
      </c>
      <c r="G3" s="6">
        <v>1.8</v>
      </c>
      <c r="H3" s="31"/>
      <c r="I3" s="13">
        <f>'Ano 1'!I3*'Projeção Ano 3'!$C$29</f>
        <v>0</v>
      </c>
      <c r="J3" s="13">
        <f t="shared" ref="J3:J6" si="0">I3*C3</f>
        <v>0</v>
      </c>
      <c r="K3" s="14">
        <f t="shared" ref="K3:K6" si="1">J3*12</f>
        <v>0</v>
      </c>
    </row>
    <row r="4" spans="1:12" x14ac:dyDescent="0.2">
      <c r="B4" s="3" t="s">
        <v>41</v>
      </c>
      <c r="C4" s="25">
        <f>'Projeção Ano 2'!C4*(1+'Projeção Ano 3'!$C$34)</f>
        <v>5.76</v>
      </c>
      <c r="D4" s="4">
        <f>C4/C7</f>
        <v>0.13333333333333333</v>
      </c>
      <c r="E4" s="4" t="s">
        <v>14</v>
      </c>
      <c r="F4" s="5">
        <v>1600</v>
      </c>
      <c r="G4" s="6">
        <v>1.8</v>
      </c>
      <c r="H4" s="31"/>
      <c r="I4" s="13">
        <f>'Ano 1'!I4*'Projeção Ano 3'!$C$29</f>
        <v>0</v>
      </c>
      <c r="J4" s="13">
        <f t="shared" si="0"/>
        <v>0</v>
      </c>
      <c r="K4" s="14">
        <f t="shared" si="1"/>
        <v>0</v>
      </c>
    </row>
    <row r="5" spans="1:12" x14ac:dyDescent="0.2">
      <c r="B5" s="3" t="s">
        <v>11</v>
      </c>
      <c r="C5" s="25">
        <f>'Projeção Ano 2'!C5*(1+'Projeção Ano 3'!$C$34)</f>
        <v>2.88</v>
      </c>
      <c r="D5" s="4">
        <f>C5/C7</f>
        <v>6.6666666666666666E-2</v>
      </c>
      <c r="E5" s="4" t="s">
        <v>14</v>
      </c>
      <c r="F5" s="5">
        <v>1400</v>
      </c>
      <c r="G5" s="6">
        <v>1</v>
      </c>
      <c r="H5" s="31"/>
      <c r="I5" s="13">
        <f>'Ano 1'!I5*'Projeção Ano 3'!$C$29</f>
        <v>0</v>
      </c>
      <c r="J5" s="13">
        <f t="shared" si="0"/>
        <v>0</v>
      </c>
      <c r="K5" s="14">
        <f t="shared" si="1"/>
        <v>0</v>
      </c>
    </row>
    <row r="6" spans="1:12" x14ac:dyDescent="0.2">
      <c r="B6" s="3" t="s">
        <v>12</v>
      </c>
      <c r="C6" s="25">
        <f>'Projeção Ano 2'!C6*(1+'Projeção Ano 3'!$C$34)</f>
        <v>17.279999999999998</v>
      </c>
      <c r="D6" s="4"/>
      <c r="E6" s="4" t="s">
        <v>15</v>
      </c>
      <c r="F6" s="5">
        <v>1400</v>
      </c>
      <c r="G6" s="6"/>
      <c r="H6" s="31"/>
      <c r="I6" s="13">
        <f>'Ano 1'!I6*'Projeção Ano 2'!$C$29</f>
        <v>0</v>
      </c>
      <c r="J6" s="13">
        <f t="shared" si="0"/>
        <v>0</v>
      </c>
      <c r="K6" s="14">
        <f t="shared" si="1"/>
        <v>0</v>
      </c>
    </row>
    <row r="7" spans="1:12" x14ac:dyDescent="0.2">
      <c r="B7" s="3" t="s">
        <v>6</v>
      </c>
      <c r="C7" s="26">
        <f>SUM(C2:C5)</f>
        <v>43.199999999999996</v>
      </c>
      <c r="D7" s="7">
        <f>SUM(D2:D5)</f>
        <v>0.99999999999999989</v>
      </c>
      <c r="E7" s="7"/>
      <c r="F7" s="8">
        <f>((F2*$C$2)+(F3*$C$3)+(F4*$C$4)+($C$5*F5))/$C$7</f>
        <v>1293.3333333333335</v>
      </c>
      <c r="G7" s="28">
        <f>((G2*$C$2)+(G3*$C$3)+(G4*$C$4)+($C$5*G5))/$C$7</f>
        <v>1.7466666666666666</v>
      </c>
      <c r="H7" s="31"/>
      <c r="I7" s="33"/>
      <c r="J7" s="33"/>
      <c r="K7" s="34"/>
      <c r="L7" s="36"/>
    </row>
    <row r="8" spans="1:12" x14ac:dyDescent="0.2">
      <c r="B8" s="3" t="s">
        <v>19</v>
      </c>
      <c r="C8" s="25">
        <v>120</v>
      </c>
      <c r="D8" s="31"/>
      <c r="E8" s="31" t="s">
        <v>14</v>
      </c>
      <c r="F8" s="43">
        <f>'Projeção Ano 2'!F8</f>
        <v>0</v>
      </c>
      <c r="G8" s="31"/>
      <c r="H8" s="31"/>
      <c r="I8" s="13">
        <f>F8</f>
        <v>0</v>
      </c>
      <c r="J8" s="13">
        <f>I8</f>
        <v>0</v>
      </c>
      <c r="K8" s="14">
        <f>J8*12</f>
        <v>0</v>
      </c>
    </row>
    <row r="9" spans="1:12" x14ac:dyDescent="0.2">
      <c r="B9" s="3" t="s">
        <v>17</v>
      </c>
      <c r="C9" s="25">
        <v>100</v>
      </c>
      <c r="D9" s="31"/>
      <c r="E9" s="31" t="s">
        <v>14</v>
      </c>
      <c r="F9" s="43">
        <f>'Projeção Ano 2'!F9</f>
        <v>0</v>
      </c>
      <c r="G9" s="31"/>
      <c r="H9" s="31"/>
      <c r="I9" s="13">
        <f>F9*C9</f>
        <v>0</v>
      </c>
      <c r="J9" s="13">
        <f>I9</f>
        <v>0</v>
      </c>
      <c r="K9" s="14">
        <f>J9*12</f>
        <v>0</v>
      </c>
    </row>
    <row r="10" spans="1:12" x14ac:dyDescent="0.2">
      <c r="B10" s="22" t="s">
        <v>18</v>
      </c>
      <c r="C10" s="27">
        <v>20</v>
      </c>
      <c r="D10" s="32"/>
      <c r="E10" s="32" t="s">
        <v>14</v>
      </c>
      <c r="F10" s="43">
        <f>'Projeção Ano 2'!F10</f>
        <v>0</v>
      </c>
      <c r="G10" s="32"/>
      <c r="H10" s="32"/>
      <c r="I10" s="23">
        <f>F10*C10</f>
        <v>0</v>
      </c>
      <c r="J10" s="23">
        <f>I10</f>
        <v>0</v>
      </c>
      <c r="K10" s="29">
        <f>J10*12</f>
        <v>0</v>
      </c>
    </row>
    <row r="11" spans="1:12" ht="17" thickBot="1" x14ac:dyDescent="0.25">
      <c r="B11" s="9" t="s">
        <v>38</v>
      </c>
      <c r="C11" s="35"/>
      <c r="D11" s="35"/>
      <c r="E11" s="35"/>
      <c r="F11" s="35"/>
      <c r="G11" s="35"/>
      <c r="H11" s="35"/>
      <c r="I11" s="35"/>
      <c r="J11" s="35"/>
      <c r="K11" s="42">
        <f>SUM(K2:K10)</f>
        <v>0</v>
      </c>
    </row>
    <row r="12" spans="1:12" ht="5" customHeight="1" thickBot="1" x14ac:dyDescent="0.25">
      <c r="B12" s="15"/>
    </row>
    <row r="13" spans="1:12" x14ac:dyDescent="0.2">
      <c r="A13" s="76" t="s">
        <v>7</v>
      </c>
      <c r="B13" s="77"/>
    </row>
    <row r="14" spans="1:12" x14ac:dyDescent="0.2">
      <c r="A14" s="16"/>
      <c r="B14" s="17" t="s">
        <v>8</v>
      </c>
    </row>
    <row r="15" spans="1:12" x14ac:dyDescent="0.2">
      <c r="A15" s="18"/>
      <c r="B15" s="17" t="s">
        <v>20</v>
      </c>
    </row>
    <row r="16" spans="1:12" x14ac:dyDescent="0.2">
      <c r="A16" s="19"/>
      <c r="B16" s="17" t="s">
        <v>21</v>
      </c>
    </row>
    <row r="17" spans="1:3" ht="17" thickBot="1" x14ac:dyDescent="0.25">
      <c r="A17" s="20"/>
      <c r="B17" s="21" t="s">
        <v>22</v>
      </c>
    </row>
    <row r="18" spans="1:3" ht="5" customHeight="1" thickBot="1" x14ac:dyDescent="0.25"/>
    <row r="19" spans="1:3" x14ac:dyDescent="0.2">
      <c r="B19" s="76" t="s">
        <v>25</v>
      </c>
      <c r="C19" s="77"/>
    </row>
    <row r="20" spans="1:3" x14ac:dyDescent="0.2">
      <c r="B20" s="37" t="s">
        <v>23</v>
      </c>
      <c r="C20" s="44">
        <f>'Ano 1'!C20</f>
        <v>0</v>
      </c>
    </row>
    <row r="21" spans="1:3" x14ac:dyDescent="0.2">
      <c r="B21" s="37" t="s">
        <v>48</v>
      </c>
      <c r="C21" s="44">
        <f>'Ano 1'!C21</f>
        <v>0</v>
      </c>
    </row>
    <row r="22" spans="1:3" x14ac:dyDescent="0.2">
      <c r="B22" s="37" t="s">
        <v>49</v>
      </c>
      <c r="C22" s="44">
        <f>'Ano 1'!C22</f>
        <v>0</v>
      </c>
    </row>
    <row r="23" spans="1:3" x14ac:dyDescent="0.2">
      <c r="B23" s="37" t="s">
        <v>50</v>
      </c>
      <c r="C23" s="44">
        <f>'Ano 1'!C23</f>
        <v>0</v>
      </c>
    </row>
    <row r="24" spans="1:3" ht="17" thickBot="1" x14ac:dyDescent="0.25">
      <c r="B24" s="38" t="s">
        <v>24</v>
      </c>
      <c r="C24" s="45">
        <f>'Ano 1'!C24</f>
        <v>0</v>
      </c>
    </row>
    <row r="25" spans="1:3" ht="6" customHeight="1" thickBot="1" x14ac:dyDescent="0.25"/>
    <row r="26" spans="1:3" x14ac:dyDescent="0.2">
      <c r="B26" s="78" t="s">
        <v>26</v>
      </c>
      <c r="C26" s="79"/>
    </row>
    <row r="27" spans="1:3" x14ac:dyDescent="0.2">
      <c r="B27" s="80"/>
      <c r="C27" s="81"/>
    </row>
    <row r="28" spans="1:3" x14ac:dyDescent="0.2">
      <c r="B28" s="37" t="s">
        <v>57</v>
      </c>
      <c r="C28" s="39">
        <f>'Ano 1'!C28</f>
        <v>1</v>
      </c>
    </row>
    <row r="29" spans="1:3" x14ac:dyDescent="0.2">
      <c r="B29" s="37" t="s">
        <v>58</v>
      </c>
      <c r="C29" s="39">
        <f>'Ano 1'!C29</f>
        <v>0.99</v>
      </c>
    </row>
    <row r="30" spans="1:3" x14ac:dyDescent="0.2">
      <c r="B30" s="37" t="s">
        <v>59</v>
      </c>
      <c r="C30" s="39">
        <f>'Ano 1'!C30</f>
        <v>0.98</v>
      </c>
    </row>
    <row r="31" spans="1:3" x14ac:dyDescent="0.2">
      <c r="B31" s="37" t="s">
        <v>51</v>
      </c>
      <c r="C31" s="39">
        <f>'Ano 1'!C31</f>
        <v>0.97</v>
      </c>
    </row>
    <row r="32" spans="1:3" ht="17" thickBot="1" x14ac:dyDescent="0.25">
      <c r="B32" s="40" t="s">
        <v>60</v>
      </c>
      <c r="C32" s="41">
        <f>'Ano 1'!C32</f>
        <v>0.96</v>
      </c>
    </row>
    <row r="33" spans="2:3" ht="17" thickBot="1" x14ac:dyDescent="0.25"/>
    <row r="34" spans="2:3" ht="17" thickBot="1" x14ac:dyDescent="0.25">
      <c r="B34" s="46" t="s">
        <v>33</v>
      </c>
      <c r="C34" s="61">
        <v>0.2</v>
      </c>
    </row>
  </sheetData>
  <sheetProtection algorithmName="SHA-512" hashValue="uk7OzzylO331/YoxadunRJhHPglDN0bhdLfnqoNlRITNBZPr5wQOe1uxtLyPakSq8Ux/66cdOyXp2DkwK3gY0g==" saltValue="e0w+2I0WfScB8TfG9C/Jfg==" spinCount="100000" sheet="1" objects="1" scenarios="1" selectLockedCells="1"/>
  <mergeCells count="3">
    <mergeCell ref="A13:B13"/>
    <mergeCell ref="B19:C19"/>
    <mergeCell ref="B26:C27"/>
  </mergeCells>
  <pageMargins left="0.511811024" right="0.511811024" top="0.78740157499999996" bottom="0.78740157499999996" header="0.31496062000000002" footer="0.31496062000000002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8F38A7-0E45-E04E-9053-FEC296F85C8B}">
  <dimension ref="A1:L34"/>
  <sheetViews>
    <sheetView zoomScale="90" zoomScaleNormal="90" workbookViewId="0"/>
  </sheetViews>
  <sheetFormatPr baseColWidth="10" defaultColWidth="10.83203125" defaultRowHeight="16" x14ac:dyDescent="0.2"/>
  <cols>
    <col min="1" max="1" width="19.83203125" style="10" customWidth="1"/>
    <col min="2" max="2" width="45.83203125" style="10" bestFit="1" customWidth="1"/>
    <col min="3" max="3" width="11.5" style="10" bestFit="1" customWidth="1"/>
    <col min="4" max="4" width="9.83203125" style="10" bestFit="1" customWidth="1"/>
    <col min="5" max="5" width="9.83203125" style="10" customWidth="1"/>
    <col min="6" max="6" width="15" style="10" bestFit="1" customWidth="1"/>
    <col min="7" max="7" width="14.5" style="10" bestFit="1" customWidth="1"/>
    <col min="8" max="8" width="1.1640625" style="10" customWidth="1"/>
    <col min="9" max="9" width="19.5" style="10" bestFit="1" customWidth="1"/>
    <col min="10" max="10" width="14.6640625" style="10" bestFit="1" customWidth="1"/>
    <col min="11" max="11" width="16.5" style="10" bestFit="1" customWidth="1"/>
    <col min="12" max="16384" width="10.83203125" style="10"/>
  </cols>
  <sheetData>
    <row r="1" spans="1:12" x14ac:dyDescent="0.2">
      <c r="B1" s="1" t="s">
        <v>0</v>
      </c>
      <c r="C1" s="2" t="s">
        <v>1</v>
      </c>
      <c r="D1" s="2" t="s">
        <v>2</v>
      </c>
      <c r="E1" s="2" t="s">
        <v>13</v>
      </c>
      <c r="F1" s="60" t="s">
        <v>55</v>
      </c>
      <c r="G1" s="2" t="s">
        <v>3</v>
      </c>
      <c r="H1" s="11"/>
      <c r="I1" s="2" t="s">
        <v>4</v>
      </c>
      <c r="J1" s="2" t="s">
        <v>16</v>
      </c>
      <c r="K1" s="12" t="s">
        <v>31</v>
      </c>
    </row>
    <row r="2" spans="1:12" x14ac:dyDescent="0.2">
      <c r="B2" s="3" t="s">
        <v>9</v>
      </c>
      <c r="C2" s="25">
        <f>'Projeção Ano 3'!C2*(1+'Projeção Ano 4'!$C$34)</f>
        <v>34.559999999999995</v>
      </c>
      <c r="D2" s="4">
        <f>C2/C7</f>
        <v>0.66666666666666663</v>
      </c>
      <c r="E2" s="4" t="s">
        <v>14</v>
      </c>
      <c r="F2" s="5">
        <v>1200</v>
      </c>
      <c r="G2" s="6">
        <v>1.8</v>
      </c>
      <c r="H2" s="31"/>
      <c r="I2" s="13">
        <f>'Ano 1'!I2*'Projeção Ano 4'!$C$30</f>
        <v>0</v>
      </c>
      <c r="J2" s="13">
        <f>I2*C2</f>
        <v>0</v>
      </c>
      <c r="K2" s="14">
        <f>J2*12</f>
        <v>0</v>
      </c>
    </row>
    <row r="3" spans="1:12" x14ac:dyDescent="0.2">
      <c r="B3" s="3" t="s">
        <v>10</v>
      </c>
      <c r="C3" s="25">
        <f>'Projeção Ano 3'!C3*(1+'Projeção Ano 4'!$C$34)</f>
        <v>6.9119999999999999</v>
      </c>
      <c r="D3" s="4">
        <f>C3/C7</f>
        <v>0.13333333333333333</v>
      </c>
      <c r="E3" s="4" t="s">
        <v>14</v>
      </c>
      <c r="F3" s="5">
        <v>1400</v>
      </c>
      <c r="G3" s="6">
        <v>1.8</v>
      </c>
      <c r="H3" s="31"/>
      <c r="I3" s="13">
        <f>'Ano 1'!I3*'Projeção Ano 4'!$C$30</f>
        <v>0</v>
      </c>
      <c r="J3" s="13">
        <f t="shared" ref="J3:J5" si="0">I3*C3</f>
        <v>0</v>
      </c>
      <c r="K3" s="14">
        <f t="shared" ref="K3:K6" si="1">J3*12</f>
        <v>0</v>
      </c>
    </row>
    <row r="4" spans="1:12" x14ac:dyDescent="0.2">
      <c r="B4" s="3" t="s">
        <v>41</v>
      </c>
      <c r="C4" s="25">
        <f>'Projeção Ano 3'!C4*(1+'Projeção Ano 4'!$C$34)</f>
        <v>6.9119999999999999</v>
      </c>
      <c r="D4" s="4">
        <f>C4/C7</f>
        <v>0.13333333333333333</v>
      </c>
      <c r="E4" s="4" t="s">
        <v>14</v>
      </c>
      <c r="F4" s="5">
        <v>1600</v>
      </c>
      <c r="G4" s="6">
        <v>1.8</v>
      </c>
      <c r="H4" s="31"/>
      <c r="I4" s="13">
        <f>'Ano 1'!I4*'Projeção Ano 4'!$C$30</f>
        <v>0</v>
      </c>
      <c r="J4" s="13">
        <f t="shared" si="0"/>
        <v>0</v>
      </c>
      <c r="K4" s="14">
        <f t="shared" si="1"/>
        <v>0</v>
      </c>
    </row>
    <row r="5" spans="1:12" x14ac:dyDescent="0.2">
      <c r="B5" s="3" t="s">
        <v>11</v>
      </c>
      <c r="C5" s="25">
        <f>'Projeção Ano 3'!C5*(1+'Projeção Ano 4'!$C$34)</f>
        <v>3.456</v>
      </c>
      <c r="D5" s="4">
        <f>C5/C7</f>
        <v>6.6666666666666666E-2</v>
      </c>
      <c r="E5" s="4" t="s">
        <v>14</v>
      </c>
      <c r="F5" s="5">
        <v>1400</v>
      </c>
      <c r="G5" s="6">
        <v>1</v>
      </c>
      <c r="H5" s="31"/>
      <c r="I5" s="13">
        <f>'Ano 1'!I5*'Projeção Ano 4'!$C$30</f>
        <v>0</v>
      </c>
      <c r="J5" s="13">
        <f t="shared" si="0"/>
        <v>0</v>
      </c>
      <c r="K5" s="14">
        <f t="shared" si="1"/>
        <v>0</v>
      </c>
    </row>
    <row r="6" spans="1:12" x14ac:dyDescent="0.2">
      <c r="B6" s="3" t="s">
        <v>12</v>
      </c>
      <c r="C6" s="25">
        <f>'Projeção Ano 3'!C6*(1+'Projeção Ano 4'!$C$34)</f>
        <v>20.735999999999997</v>
      </c>
      <c r="D6" s="4"/>
      <c r="E6" s="4" t="s">
        <v>15</v>
      </c>
      <c r="F6" s="5">
        <v>1400</v>
      </c>
      <c r="G6" s="6"/>
      <c r="H6" s="31"/>
      <c r="I6" s="13">
        <f>'Ano 1'!I6*$C$30</f>
        <v>0</v>
      </c>
      <c r="J6" s="13">
        <f>I6*C6</f>
        <v>0</v>
      </c>
      <c r="K6" s="14">
        <f t="shared" si="1"/>
        <v>0</v>
      </c>
    </row>
    <row r="7" spans="1:12" x14ac:dyDescent="0.2">
      <c r="B7" s="3" t="s">
        <v>6</v>
      </c>
      <c r="C7" s="26">
        <f>SUM(C2:C5)</f>
        <v>51.839999999999996</v>
      </c>
      <c r="D7" s="7">
        <f>SUM(D2:D5)</f>
        <v>0.99999999999999989</v>
      </c>
      <c r="E7" s="7"/>
      <c r="F7" s="8">
        <f>((F2*$C$2)+(F3*$C$3)+(F4*$C$4)+($C$5*F5))/$C$7</f>
        <v>1293.333333333333</v>
      </c>
      <c r="G7" s="28">
        <f>((G2*$C$2)+(G3*$C$3)+(G4*$C$4)+($C$5*G5))/$C$7</f>
        <v>1.7466666666666666</v>
      </c>
      <c r="H7" s="31"/>
      <c r="I7" s="33"/>
      <c r="J7" s="33"/>
      <c r="K7" s="34"/>
      <c r="L7" s="36"/>
    </row>
    <row r="8" spans="1:12" x14ac:dyDescent="0.2">
      <c r="B8" s="3" t="s">
        <v>19</v>
      </c>
      <c r="C8" s="25">
        <v>120</v>
      </c>
      <c r="D8" s="31"/>
      <c r="E8" s="31" t="s">
        <v>14</v>
      </c>
      <c r="F8" s="43">
        <f>'Projeção Ano 2'!F8</f>
        <v>0</v>
      </c>
      <c r="G8" s="31"/>
      <c r="H8" s="31"/>
      <c r="I8" s="13">
        <f>F8</f>
        <v>0</v>
      </c>
      <c r="J8" s="13">
        <f>I8</f>
        <v>0</v>
      </c>
      <c r="K8" s="14">
        <f>J8*12</f>
        <v>0</v>
      </c>
    </row>
    <row r="9" spans="1:12" x14ac:dyDescent="0.2">
      <c r="B9" s="3" t="s">
        <v>17</v>
      </c>
      <c r="C9" s="25">
        <v>100</v>
      </c>
      <c r="D9" s="31"/>
      <c r="E9" s="31" t="s">
        <v>14</v>
      </c>
      <c r="F9" s="43">
        <f>'Projeção Ano 2'!F9</f>
        <v>0</v>
      </c>
      <c r="G9" s="31"/>
      <c r="H9" s="31"/>
      <c r="I9" s="13">
        <f>F9*C9</f>
        <v>0</v>
      </c>
      <c r="J9" s="13">
        <f>I9</f>
        <v>0</v>
      </c>
      <c r="K9" s="14">
        <f>J9*12</f>
        <v>0</v>
      </c>
    </row>
    <row r="10" spans="1:12" x14ac:dyDescent="0.2">
      <c r="B10" s="22" t="s">
        <v>18</v>
      </c>
      <c r="C10" s="27">
        <v>20</v>
      </c>
      <c r="D10" s="32"/>
      <c r="E10" s="32" t="s">
        <v>14</v>
      </c>
      <c r="F10" s="43">
        <f>'Projeção Ano 2'!F10</f>
        <v>0</v>
      </c>
      <c r="G10" s="32"/>
      <c r="H10" s="32"/>
      <c r="I10" s="23">
        <f>F10*C10</f>
        <v>0</v>
      </c>
      <c r="J10" s="23">
        <f>I10</f>
        <v>0</v>
      </c>
      <c r="K10" s="29">
        <f>J10*12</f>
        <v>0</v>
      </c>
    </row>
    <row r="11" spans="1:12" ht="17" thickBot="1" x14ac:dyDescent="0.25">
      <c r="B11" s="9" t="s">
        <v>39</v>
      </c>
      <c r="C11" s="35"/>
      <c r="D11" s="35"/>
      <c r="E11" s="35"/>
      <c r="F11" s="35"/>
      <c r="G11" s="35"/>
      <c r="H11" s="35"/>
      <c r="I11" s="35"/>
      <c r="J11" s="35"/>
      <c r="K11" s="42">
        <f>SUM(K2:K10)</f>
        <v>0</v>
      </c>
    </row>
    <row r="12" spans="1:12" ht="5" customHeight="1" thickBot="1" x14ac:dyDescent="0.25">
      <c r="B12" s="15"/>
    </row>
    <row r="13" spans="1:12" x14ac:dyDescent="0.2">
      <c r="A13" s="76" t="s">
        <v>7</v>
      </c>
      <c r="B13" s="77"/>
    </row>
    <row r="14" spans="1:12" x14ac:dyDescent="0.2">
      <c r="A14" s="16"/>
      <c r="B14" s="17" t="s">
        <v>8</v>
      </c>
    </row>
    <row r="15" spans="1:12" x14ac:dyDescent="0.2">
      <c r="A15" s="18"/>
      <c r="B15" s="17" t="s">
        <v>20</v>
      </c>
    </row>
    <row r="16" spans="1:12" x14ac:dyDescent="0.2">
      <c r="A16" s="19"/>
      <c r="B16" s="17" t="s">
        <v>21</v>
      </c>
    </row>
    <row r="17" spans="1:3" ht="17" thickBot="1" x14ac:dyDescent="0.25">
      <c r="A17" s="20"/>
      <c r="B17" s="21" t="s">
        <v>22</v>
      </c>
    </row>
    <row r="18" spans="1:3" ht="5" customHeight="1" thickBot="1" x14ac:dyDescent="0.25"/>
    <row r="19" spans="1:3" x14ac:dyDescent="0.2">
      <c r="B19" s="76" t="s">
        <v>25</v>
      </c>
      <c r="C19" s="77"/>
    </row>
    <row r="20" spans="1:3" x14ac:dyDescent="0.2">
      <c r="B20" s="37" t="s">
        <v>23</v>
      </c>
      <c r="C20" s="44">
        <f>'Ano 1'!C20</f>
        <v>0</v>
      </c>
    </row>
    <row r="21" spans="1:3" x14ac:dyDescent="0.2">
      <c r="B21" s="37" t="s">
        <v>48</v>
      </c>
      <c r="C21" s="44">
        <f>'Ano 1'!C21</f>
        <v>0</v>
      </c>
    </row>
    <row r="22" spans="1:3" x14ac:dyDescent="0.2">
      <c r="B22" s="37" t="s">
        <v>49</v>
      </c>
      <c r="C22" s="44">
        <f>'Ano 1'!C22</f>
        <v>0</v>
      </c>
    </row>
    <row r="23" spans="1:3" x14ac:dyDescent="0.2">
      <c r="B23" s="37" t="s">
        <v>50</v>
      </c>
      <c r="C23" s="44">
        <f>'Ano 1'!C23</f>
        <v>0</v>
      </c>
    </row>
    <row r="24" spans="1:3" ht="17" thickBot="1" x14ac:dyDescent="0.25">
      <c r="B24" s="38" t="s">
        <v>24</v>
      </c>
      <c r="C24" s="45">
        <f>'Ano 1'!C24</f>
        <v>0</v>
      </c>
    </row>
    <row r="25" spans="1:3" ht="6" customHeight="1" thickBot="1" x14ac:dyDescent="0.25"/>
    <row r="26" spans="1:3" x14ac:dyDescent="0.2">
      <c r="B26" s="78" t="s">
        <v>26</v>
      </c>
      <c r="C26" s="79"/>
    </row>
    <row r="27" spans="1:3" x14ac:dyDescent="0.2">
      <c r="B27" s="80"/>
      <c r="C27" s="81"/>
    </row>
    <row r="28" spans="1:3" x14ac:dyDescent="0.2">
      <c r="B28" s="37" t="s">
        <v>57</v>
      </c>
      <c r="C28" s="39">
        <f>'Ano 1'!C28</f>
        <v>1</v>
      </c>
    </row>
    <row r="29" spans="1:3" x14ac:dyDescent="0.2">
      <c r="B29" s="37" t="s">
        <v>58</v>
      </c>
      <c r="C29" s="39">
        <f>'Ano 1'!C29</f>
        <v>0.99</v>
      </c>
    </row>
    <row r="30" spans="1:3" x14ac:dyDescent="0.2">
      <c r="B30" s="37" t="s">
        <v>59</v>
      </c>
      <c r="C30" s="39">
        <f>'Ano 1'!C30</f>
        <v>0.98</v>
      </c>
    </row>
    <row r="31" spans="1:3" x14ac:dyDescent="0.2">
      <c r="B31" s="37" t="s">
        <v>51</v>
      </c>
      <c r="C31" s="39">
        <f>'Ano 1'!C31</f>
        <v>0.97</v>
      </c>
    </row>
    <row r="32" spans="1:3" ht="17" thickBot="1" x14ac:dyDescent="0.25">
      <c r="B32" s="40" t="s">
        <v>60</v>
      </c>
      <c r="C32" s="41">
        <f>'Ano 1'!C32</f>
        <v>0.96</v>
      </c>
    </row>
    <row r="33" spans="2:3" ht="17" thickBot="1" x14ac:dyDescent="0.25"/>
    <row r="34" spans="2:3" ht="17" thickBot="1" x14ac:dyDescent="0.25">
      <c r="B34" s="46" t="s">
        <v>34</v>
      </c>
      <c r="C34" s="61">
        <v>0.2</v>
      </c>
    </row>
  </sheetData>
  <sheetProtection algorithmName="SHA-512" hashValue="2voDM3YO1aZSAef5aS+qM84pBvJh8wKDfJ6Kexp8eO3Ia69f21VM0BAVeNdTAXrQubPwNbGj4hqMUECIGHX5Zw==" saltValue="EnAEZ7+RnhzR/tf3t3JHQw==" spinCount="100000" sheet="1" objects="1" scenarios="1" selectLockedCells="1"/>
  <mergeCells count="3">
    <mergeCell ref="A13:B13"/>
    <mergeCell ref="B19:C19"/>
    <mergeCell ref="B26:C27"/>
  </mergeCells>
  <pageMargins left="0.511811024" right="0.511811024" top="0.78740157499999996" bottom="0.78740157499999996" header="0.31496062000000002" footer="0.31496062000000002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C3FCB3-7144-0D49-95D2-9689E31E5B1E}">
  <dimension ref="A1:M34"/>
  <sheetViews>
    <sheetView zoomScale="90" zoomScaleNormal="90" workbookViewId="0">
      <selection activeCell="G27" sqref="G27"/>
    </sheetView>
  </sheetViews>
  <sheetFormatPr baseColWidth="10" defaultColWidth="10.83203125" defaultRowHeight="16" x14ac:dyDescent="0.2"/>
  <cols>
    <col min="1" max="1" width="19.83203125" style="10" customWidth="1"/>
    <col min="2" max="2" width="45.83203125" style="10" bestFit="1" customWidth="1"/>
    <col min="3" max="3" width="11.5" style="10" bestFit="1" customWidth="1"/>
    <col min="4" max="4" width="9.83203125" style="10" bestFit="1" customWidth="1"/>
    <col min="5" max="5" width="9.83203125" style="10" customWidth="1"/>
    <col min="6" max="6" width="15" style="10" bestFit="1" customWidth="1"/>
    <col min="7" max="7" width="14.5" style="10" bestFit="1" customWidth="1"/>
    <col min="8" max="8" width="1.1640625" style="10" customWidth="1"/>
    <col min="9" max="9" width="19.5" style="10" bestFit="1" customWidth="1"/>
    <col min="10" max="10" width="14.6640625" style="10" bestFit="1" customWidth="1"/>
    <col min="11" max="11" width="16.33203125" style="10" bestFit="1" customWidth="1"/>
    <col min="12" max="12" width="1.5" style="10" customWidth="1"/>
    <col min="13" max="13" width="17.33203125" style="10" bestFit="1" customWidth="1"/>
    <col min="14" max="16384" width="10.83203125" style="10"/>
  </cols>
  <sheetData>
    <row r="1" spans="1:13" x14ac:dyDescent="0.2">
      <c r="B1" s="1" t="s">
        <v>0</v>
      </c>
      <c r="C1" s="2" t="s">
        <v>1</v>
      </c>
      <c r="D1" s="2" t="s">
        <v>2</v>
      </c>
      <c r="E1" s="2" t="s">
        <v>13</v>
      </c>
      <c r="F1" s="60" t="s">
        <v>55</v>
      </c>
      <c r="G1" s="2" t="s">
        <v>3</v>
      </c>
      <c r="H1" s="54"/>
      <c r="I1" s="2" t="s">
        <v>4</v>
      </c>
      <c r="J1" s="2" t="s">
        <v>16</v>
      </c>
      <c r="K1" s="2" t="s">
        <v>32</v>
      </c>
      <c r="L1" s="51"/>
      <c r="M1" s="12" t="s">
        <v>5</v>
      </c>
    </row>
    <row r="2" spans="1:13" x14ac:dyDescent="0.2">
      <c r="B2" s="3" t="s">
        <v>9</v>
      </c>
      <c r="C2" s="25">
        <f>'Projeção Ano 4'!C2*(1+'Projeção Ano 5'!$C$34)</f>
        <v>41.471999999999994</v>
      </c>
      <c r="D2" s="4">
        <f>C2/C7</f>
        <v>0.66666666666666674</v>
      </c>
      <c r="E2" s="4" t="s">
        <v>14</v>
      </c>
      <c r="F2" s="5">
        <v>1200</v>
      </c>
      <c r="G2" s="6">
        <v>1.8</v>
      </c>
      <c r="H2" s="31"/>
      <c r="I2" s="13">
        <f>'Ano 1'!I2*'Projeção Ano 5'!$C$31</f>
        <v>0</v>
      </c>
      <c r="J2" s="13">
        <f>I2*C2</f>
        <v>0</v>
      </c>
      <c r="K2" s="13">
        <f>J2*12</f>
        <v>0</v>
      </c>
      <c r="L2" s="50"/>
      <c r="M2" s="14">
        <f>K2+'Projeção Ano 4'!K2+'Projeção Ano 3'!K2+'Projeção Ano 2'!K2+'Ano 1'!K2</f>
        <v>0</v>
      </c>
    </row>
    <row r="3" spans="1:13" x14ac:dyDescent="0.2">
      <c r="B3" s="3" t="s">
        <v>10</v>
      </c>
      <c r="C3" s="25">
        <f>'Projeção Ano 4'!C3*(1+'Projeção Ano 5'!$C$34)</f>
        <v>8.2943999999999996</v>
      </c>
      <c r="D3" s="4">
        <f>C3/C7</f>
        <v>0.13333333333333336</v>
      </c>
      <c r="E3" s="4" t="s">
        <v>14</v>
      </c>
      <c r="F3" s="5">
        <v>1400</v>
      </c>
      <c r="G3" s="6">
        <v>1.8</v>
      </c>
      <c r="H3" s="31"/>
      <c r="I3" s="13">
        <f>'Ano 1'!I3*'Projeção Ano 5'!$C$31</f>
        <v>0</v>
      </c>
      <c r="J3" s="13">
        <f t="shared" ref="J3:J6" si="0">I3*C3</f>
        <v>0</v>
      </c>
      <c r="K3" s="13">
        <f t="shared" ref="K3:K6" si="1">J3*12</f>
        <v>0</v>
      </c>
      <c r="L3" s="50"/>
      <c r="M3" s="14">
        <f>K3+'Projeção Ano 4'!K3+'Projeção Ano 3'!K3+'Projeção Ano 2'!K3+'Ano 1'!K3</f>
        <v>0</v>
      </c>
    </row>
    <row r="4" spans="1:13" x14ac:dyDescent="0.2">
      <c r="B4" s="3" t="s">
        <v>41</v>
      </c>
      <c r="C4" s="25">
        <f>'Projeção Ano 4'!C4*(1+'Projeção Ano 5'!$C$34)</f>
        <v>8.2943999999999996</v>
      </c>
      <c r="D4" s="4">
        <f>C4/C7</f>
        <v>0.13333333333333336</v>
      </c>
      <c r="E4" s="4" t="s">
        <v>14</v>
      </c>
      <c r="F4" s="5">
        <v>1600</v>
      </c>
      <c r="G4" s="6">
        <v>1.8</v>
      </c>
      <c r="H4" s="31"/>
      <c r="I4" s="13">
        <f>'Ano 1'!I4*'Projeção Ano 5'!$C$31</f>
        <v>0</v>
      </c>
      <c r="J4" s="13">
        <f t="shared" si="0"/>
        <v>0</v>
      </c>
      <c r="K4" s="13">
        <f t="shared" si="1"/>
        <v>0</v>
      </c>
      <c r="L4" s="50"/>
      <c r="M4" s="14">
        <f>K4+'Projeção Ano 4'!K4+'Projeção Ano 3'!K4+'Projeção Ano 2'!K4+'Ano 1'!K4</f>
        <v>0</v>
      </c>
    </row>
    <row r="5" spans="1:13" x14ac:dyDescent="0.2">
      <c r="B5" s="3" t="s">
        <v>11</v>
      </c>
      <c r="C5" s="25">
        <f>'Projeção Ano 4'!C5*(1+'Projeção Ano 5'!$C$34)</f>
        <v>4.1471999999999998</v>
      </c>
      <c r="D5" s="4">
        <f>C5/C7</f>
        <v>6.666666666666668E-2</v>
      </c>
      <c r="E5" s="4" t="s">
        <v>14</v>
      </c>
      <c r="F5" s="5">
        <v>1400</v>
      </c>
      <c r="G5" s="6">
        <v>1</v>
      </c>
      <c r="H5" s="31"/>
      <c r="I5" s="13">
        <f>'Ano 1'!I5*'Projeção Ano 5'!$C$31</f>
        <v>0</v>
      </c>
      <c r="J5" s="13">
        <f t="shared" si="0"/>
        <v>0</v>
      </c>
      <c r="K5" s="13">
        <f t="shared" si="1"/>
        <v>0</v>
      </c>
      <c r="L5" s="50"/>
      <c r="M5" s="14">
        <f>K5+'Projeção Ano 4'!K5+'Projeção Ano 3'!K5+'Projeção Ano 2'!K5+'Ano 1'!K5</f>
        <v>0</v>
      </c>
    </row>
    <row r="6" spans="1:13" x14ac:dyDescent="0.2">
      <c r="B6" s="3" t="s">
        <v>12</v>
      </c>
      <c r="C6" s="25">
        <f>'Projeção Ano 4'!C6*(1+'Projeção Ano 5'!$C$34)</f>
        <v>24.883199999999995</v>
      </c>
      <c r="D6" s="4"/>
      <c r="E6" s="4" t="s">
        <v>15</v>
      </c>
      <c r="F6" s="5">
        <v>1400</v>
      </c>
      <c r="G6" s="6"/>
      <c r="H6" s="31"/>
      <c r="I6" s="13">
        <f>'Ano 1'!I6*'Projeção Ano 5'!$C$31</f>
        <v>0</v>
      </c>
      <c r="J6" s="13">
        <f t="shared" si="0"/>
        <v>0</v>
      </c>
      <c r="K6" s="13">
        <f t="shared" si="1"/>
        <v>0</v>
      </c>
      <c r="L6" s="50"/>
      <c r="M6" s="14">
        <f>K6+'Projeção Ano 4'!K6+'Projeção Ano 3'!K6+'Projeção Ano 2'!K6+'Ano 1'!K6</f>
        <v>0</v>
      </c>
    </row>
    <row r="7" spans="1:13" x14ac:dyDescent="0.2">
      <c r="B7" s="3" t="s">
        <v>6</v>
      </c>
      <c r="C7" s="26">
        <f>SUM(C2:C5)</f>
        <v>62.207999999999984</v>
      </c>
      <c r="D7" s="7">
        <f>SUM(D2:D5)</f>
        <v>1</v>
      </c>
      <c r="E7" s="7"/>
      <c r="F7" s="8">
        <f>((F2*$C$2)+(F3*$C$3)+(F4*$C$4)+($C$5*F5))/$C$7</f>
        <v>1293.3333333333335</v>
      </c>
      <c r="G7" s="28">
        <f>((G2*$C$2)+(G3*$C$3)+(G4*$C$4)+($C$5*G5))/$C$7</f>
        <v>1.7466666666666668</v>
      </c>
      <c r="H7" s="31"/>
      <c r="I7" s="33"/>
      <c r="J7" s="33"/>
      <c r="K7" s="33"/>
      <c r="L7" s="50"/>
      <c r="M7" s="34"/>
    </row>
    <row r="8" spans="1:13" x14ac:dyDescent="0.2">
      <c r="B8" s="3" t="s">
        <v>19</v>
      </c>
      <c r="C8" s="25">
        <v>120</v>
      </c>
      <c r="D8" s="31"/>
      <c r="E8" s="31" t="s">
        <v>14</v>
      </c>
      <c r="F8" s="43">
        <f>'Projeção Ano 2'!F8</f>
        <v>0</v>
      </c>
      <c r="G8" s="31"/>
      <c r="H8" s="31"/>
      <c r="I8" s="13">
        <f>F8</f>
        <v>0</v>
      </c>
      <c r="J8" s="13">
        <f>I8</f>
        <v>0</v>
      </c>
      <c r="K8" s="13">
        <f>J8*12</f>
        <v>0</v>
      </c>
      <c r="L8" s="50"/>
      <c r="M8" s="14">
        <f>K8+'Projeção Ano 4'!K8+'Projeção Ano 3'!K8+'Projeção Ano 2'!K8+'Ano 1'!K8</f>
        <v>0</v>
      </c>
    </row>
    <row r="9" spans="1:13" x14ac:dyDescent="0.2">
      <c r="B9" s="3" t="s">
        <v>17</v>
      </c>
      <c r="C9" s="25">
        <v>100</v>
      </c>
      <c r="D9" s="31"/>
      <c r="E9" s="31" t="s">
        <v>14</v>
      </c>
      <c r="F9" s="43">
        <f>'Projeção Ano 2'!F9</f>
        <v>0</v>
      </c>
      <c r="G9" s="31"/>
      <c r="H9" s="31"/>
      <c r="I9" s="13">
        <f>F9*C9</f>
        <v>0</v>
      </c>
      <c r="J9" s="13">
        <f>I9</f>
        <v>0</v>
      </c>
      <c r="K9" s="13">
        <f>J9*12</f>
        <v>0</v>
      </c>
      <c r="L9" s="50"/>
      <c r="M9" s="14">
        <f>K9+'Projeção Ano 4'!K9+'Projeção Ano 3'!K9+'Projeção Ano 2'!K9+'Ano 1'!K9</f>
        <v>0</v>
      </c>
    </row>
    <row r="10" spans="1:13" x14ac:dyDescent="0.2">
      <c r="B10" s="22" t="s">
        <v>18</v>
      </c>
      <c r="C10" s="27">
        <v>20</v>
      </c>
      <c r="D10" s="32"/>
      <c r="E10" s="32" t="s">
        <v>14</v>
      </c>
      <c r="F10" s="43">
        <f>'Projeção Ano 2'!F10</f>
        <v>0</v>
      </c>
      <c r="G10" s="32"/>
      <c r="H10" s="32"/>
      <c r="I10" s="23">
        <f>F10*C10</f>
        <v>0</v>
      </c>
      <c r="J10" s="23">
        <f>I10</f>
        <v>0</v>
      </c>
      <c r="K10" s="23">
        <f>J10*12</f>
        <v>0</v>
      </c>
      <c r="L10" s="52"/>
      <c r="M10" s="24">
        <f>K10+'Projeção Ano 4'!K10+'Projeção Ano 3'!K10+'Projeção Ano 2'!K10+'Ano 1'!K10</f>
        <v>0</v>
      </c>
    </row>
    <row r="11" spans="1:13" ht="17" thickBot="1" x14ac:dyDescent="0.25">
      <c r="B11" s="9" t="s">
        <v>40</v>
      </c>
      <c r="C11" s="35"/>
      <c r="D11" s="35"/>
      <c r="E11" s="35"/>
      <c r="F11" s="35"/>
      <c r="G11" s="35"/>
      <c r="H11" s="35"/>
      <c r="I11" s="35"/>
      <c r="J11" s="35"/>
      <c r="K11" s="48">
        <f>SUM(K2:K10)</f>
        <v>0</v>
      </c>
      <c r="L11" s="53"/>
      <c r="M11" s="47">
        <f>SUM(M2:M10)</f>
        <v>0</v>
      </c>
    </row>
    <row r="12" spans="1:13" ht="6" customHeight="1" thickBot="1" x14ac:dyDescent="0.25">
      <c r="B12" s="15"/>
    </row>
    <row r="13" spans="1:13" x14ac:dyDescent="0.2">
      <c r="A13" s="76" t="s">
        <v>7</v>
      </c>
      <c r="B13" s="77"/>
      <c r="M13" s="69"/>
    </row>
    <row r="14" spans="1:13" x14ac:dyDescent="0.2">
      <c r="A14" s="16"/>
      <c r="B14" s="17" t="s">
        <v>8</v>
      </c>
      <c r="M14" s="49"/>
    </row>
    <row r="15" spans="1:13" x14ac:dyDescent="0.2">
      <c r="A15" s="18"/>
      <c r="B15" s="17" t="s">
        <v>20</v>
      </c>
    </row>
    <row r="16" spans="1:13" x14ac:dyDescent="0.2">
      <c r="A16" s="19"/>
      <c r="B16" s="17" t="s">
        <v>21</v>
      </c>
    </row>
    <row r="17" spans="1:3" ht="17" thickBot="1" x14ac:dyDescent="0.25">
      <c r="A17" s="20"/>
      <c r="B17" s="21" t="s">
        <v>22</v>
      </c>
    </row>
    <row r="18" spans="1:3" ht="5" customHeight="1" thickBot="1" x14ac:dyDescent="0.25"/>
    <row r="19" spans="1:3" x14ac:dyDescent="0.2">
      <c r="B19" s="76" t="s">
        <v>25</v>
      </c>
      <c r="C19" s="77"/>
    </row>
    <row r="20" spans="1:3" x14ac:dyDescent="0.2">
      <c r="B20" s="37" t="s">
        <v>23</v>
      </c>
      <c r="C20" s="44">
        <f>'Ano 1'!C20</f>
        <v>0</v>
      </c>
    </row>
    <row r="21" spans="1:3" x14ac:dyDescent="0.2">
      <c r="B21" s="37" t="s">
        <v>48</v>
      </c>
      <c r="C21" s="44">
        <f>'Ano 1'!C21</f>
        <v>0</v>
      </c>
    </row>
    <row r="22" spans="1:3" x14ac:dyDescent="0.2">
      <c r="B22" s="37" t="s">
        <v>49</v>
      </c>
      <c r="C22" s="44">
        <f>'Ano 1'!C22</f>
        <v>0</v>
      </c>
    </row>
    <row r="23" spans="1:3" x14ac:dyDescent="0.2">
      <c r="B23" s="37" t="s">
        <v>50</v>
      </c>
      <c r="C23" s="44">
        <f>'Ano 1'!C23</f>
        <v>0</v>
      </c>
    </row>
    <row r="24" spans="1:3" ht="17" thickBot="1" x14ac:dyDescent="0.25">
      <c r="B24" s="38" t="s">
        <v>24</v>
      </c>
      <c r="C24" s="45">
        <f>'Ano 1'!C24</f>
        <v>0</v>
      </c>
    </row>
    <row r="25" spans="1:3" ht="6" customHeight="1" thickBot="1" x14ac:dyDescent="0.25"/>
    <row r="26" spans="1:3" x14ac:dyDescent="0.2">
      <c r="B26" s="78" t="s">
        <v>26</v>
      </c>
      <c r="C26" s="79"/>
    </row>
    <row r="27" spans="1:3" x14ac:dyDescent="0.2">
      <c r="B27" s="80"/>
      <c r="C27" s="81"/>
    </row>
    <row r="28" spans="1:3" x14ac:dyDescent="0.2">
      <c r="B28" s="37" t="s">
        <v>57</v>
      </c>
      <c r="C28" s="39">
        <f>'Ano 1'!C28</f>
        <v>1</v>
      </c>
    </row>
    <row r="29" spans="1:3" x14ac:dyDescent="0.2">
      <c r="B29" s="37" t="s">
        <v>58</v>
      </c>
      <c r="C29" s="39">
        <f>'Ano 1'!C29</f>
        <v>0.99</v>
      </c>
    </row>
    <row r="30" spans="1:3" x14ac:dyDescent="0.2">
      <c r="B30" s="37" t="s">
        <v>59</v>
      </c>
      <c r="C30" s="39">
        <f>'Ano 1'!C30</f>
        <v>0.98</v>
      </c>
    </row>
    <row r="31" spans="1:3" x14ac:dyDescent="0.2">
      <c r="B31" s="37" t="s">
        <v>51</v>
      </c>
      <c r="C31" s="39">
        <f>'Ano 1'!C31</f>
        <v>0.97</v>
      </c>
    </row>
    <row r="32" spans="1:3" ht="17" thickBot="1" x14ac:dyDescent="0.25">
      <c r="B32" s="40" t="s">
        <v>60</v>
      </c>
      <c r="C32" s="41">
        <f>'Ano 1'!C32</f>
        <v>0.96</v>
      </c>
    </row>
    <row r="33" spans="2:3" ht="6" customHeight="1" thickBot="1" x14ac:dyDescent="0.25"/>
    <row r="34" spans="2:3" ht="17" thickBot="1" x14ac:dyDescent="0.25">
      <c r="B34" s="46" t="s">
        <v>35</v>
      </c>
      <c r="C34" s="61">
        <v>0.2</v>
      </c>
    </row>
  </sheetData>
  <sheetProtection algorithmName="SHA-512" hashValue="TqbK3KTdGSyNWqXw6u2J4Qk9ZMbNP2blJ12irbscWtYOAqzRSOC3JOAruVvi76EnUoh/mG0/u8eEU5/B6RQquA==" saltValue="1NdJORKJxfg65DF02U+g+Q==" spinCount="100000" sheet="1" objects="1" scenarios="1" selectLockedCells="1"/>
  <mergeCells count="3">
    <mergeCell ref="A13:B13"/>
    <mergeCell ref="B19:C19"/>
    <mergeCell ref="B26:C27"/>
  </mergeCell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Instruções</vt:lpstr>
      <vt:lpstr>Ano 1</vt:lpstr>
      <vt:lpstr>Projeção Ano 2</vt:lpstr>
      <vt:lpstr>Projeção Ano 3</vt:lpstr>
      <vt:lpstr>Projeção Ano 4</vt:lpstr>
      <vt:lpstr>Projeção Ano 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Alberto Porto</dc:creator>
  <cp:lastModifiedBy>Alberto Porto</cp:lastModifiedBy>
  <dcterms:created xsi:type="dcterms:W3CDTF">2018-09-18T01:44:05Z</dcterms:created>
  <dcterms:modified xsi:type="dcterms:W3CDTF">2018-12-07T15:01:24Z</dcterms:modified>
</cp:coreProperties>
</file>